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https://d.docs.live.net/cf5627bc0304c593/04_实践方法论/0401_健身/"/>
    </mc:Choice>
  </mc:AlternateContent>
  <xr:revisionPtr revIDLastSave="2118" documentId="11_5A90DE7E89E1F63FD1F531E7BA8F74675C1554B1" xr6:coauthVersionLast="47" xr6:coauthVersionMax="47" xr10:uidLastSave="{819BC892-D204-C147-956D-DDEB96B65428}"/>
  <bookViews>
    <workbookView xWindow="1660" yWindow="660" windowWidth="27740" windowHeight="18460" activeTab="2" xr2:uid="{00000000-000D-0000-FFFF-FFFF00000000}"/>
  </bookViews>
  <sheets>
    <sheet name="量化9.23删减备份" sheetId="14" state="hidden" r:id="rId1"/>
    <sheet name="量化" sheetId="10" r:id="rId2"/>
    <sheet name="饮食记录" sheetId="2" r:id="rId3"/>
    <sheet name="食物详情" sheetId="3" r:id="rId4"/>
    <sheet name="力训重量设计" sheetId="4" r:id="rId5"/>
    <sheet name="目标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05" i="2" l="1" a="1"/>
  <c r="H1005" i="2" s="1"/>
  <c r="H1003" i="2" a="1"/>
  <c r="H1003" i="2" s="1"/>
  <c r="H1006" i="2" a="1"/>
  <c r="H1006" i="2" s="1"/>
  <c r="H1004" i="2" a="1"/>
  <c r="H1004" i="2" s="1"/>
  <c r="H1002" i="2" a="1"/>
  <c r="H1002" i="2" s="1"/>
  <c r="H1001" i="2" a="1"/>
  <c r="H1001" i="2" s="1"/>
  <c r="G999" i="2"/>
  <c r="F999" i="2"/>
  <c r="E999" i="2"/>
  <c r="H994" i="2" a="1"/>
  <c r="H994" i="2" s="1"/>
  <c r="H995" i="2" a="1"/>
  <c r="H995" i="2" s="1"/>
  <c r="H997" i="2" a="1"/>
  <c r="H997" i="2" s="1"/>
  <c r="H996" i="2" a="1"/>
  <c r="H996" i="2" s="1"/>
  <c r="H993" i="2" a="1"/>
  <c r="H993" i="2" s="1"/>
  <c r="H992" i="2" a="1"/>
  <c r="H992" i="2" s="1"/>
  <c r="H991" i="2" a="1"/>
  <c r="H991" i="2" s="1"/>
  <c r="G989" i="2"/>
  <c r="F989" i="2"/>
  <c r="E989" i="2"/>
  <c r="EP77" i="10" a="1"/>
  <c r="EP77" i="10" s="1"/>
  <c r="EP76" i="10" a="1"/>
  <c r="EP76" i="10" s="1"/>
  <c r="EP75" i="10" a="1"/>
  <c r="EP75" i="10" s="1"/>
  <c r="EP74" i="10" a="1"/>
  <c r="EP74" i="10" s="1"/>
  <c r="EP73" i="10" a="1"/>
  <c r="EP73" i="10" s="1"/>
  <c r="EP72" i="10" a="1"/>
  <c r="EP72" i="10" s="1"/>
  <c r="EP71" i="10" a="1"/>
  <c r="EP71" i="10" s="1"/>
  <c r="EP70" i="10" a="1"/>
  <c r="EP70" i="10" s="1"/>
  <c r="EP69" i="10" a="1"/>
  <c r="EP69" i="10" s="1"/>
  <c r="EP68" i="10" a="1"/>
  <c r="EP68" i="10" s="1"/>
  <c r="EP65" i="10" a="1"/>
  <c r="EP65" i="10" s="1"/>
  <c r="EP64" i="10" a="1"/>
  <c r="EP64" i="10" s="1"/>
  <c r="EP63" i="10" a="1"/>
  <c r="EP63" i="10" s="1"/>
  <c r="EP62" i="10" a="1"/>
  <c r="EP62" i="10" s="1"/>
  <c r="EP61" i="10" a="1"/>
  <c r="EP61" i="10" s="1"/>
  <c r="EP59" i="10" a="1"/>
  <c r="EP59" i="10" s="1"/>
  <c r="EP58" i="10" a="1"/>
  <c r="EP58" i="10" s="1"/>
  <c r="EP57" i="10" a="1"/>
  <c r="EP57" i="10" s="1"/>
  <c r="EP56" i="10" a="1"/>
  <c r="EP56" i="10" s="1"/>
  <c r="EP55" i="10" a="1"/>
  <c r="EP55" i="10" s="1"/>
  <c r="EP53" i="10" a="1"/>
  <c r="EP53" i="10" s="1"/>
  <c r="EP52" i="10" a="1"/>
  <c r="EP52" i="10" s="1"/>
  <c r="EP51" i="10" a="1"/>
  <c r="EP51" i="10" s="1"/>
  <c r="EP50" i="10" a="1"/>
  <c r="EP50" i="10" s="1"/>
  <c r="EP49" i="10" a="1"/>
  <c r="EP49" i="10" s="1"/>
  <c r="EP48" i="10" a="1"/>
  <c r="EP48" i="10" s="1"/>
  <c r="EO47" i="10"/>
  <c r="EN47" i="10"/>
  <c r="EM47" i="10"/>
  <c r="EL47" i="10"/>
  <c r="EK47" i="10"/>
  <c r="EJ47" i="10"/>
  <c r="EP47" i="10" s="1" a="1"/>
  <c r="EP47" i="10" s="1"/>
  <c r="EI47" i="10"/>
  <c r="EO46" i="10"/>
  <c r="EO46" i="10" a="1"/>
  <c r="EN46" i="10" a="1"/>
  <c r="EN46" i="10" s="1"/>
  <c r="EM46" i="10"/>
  <c r="EM46" i="10" a="1"/>
  <c r="EL46" i="10"/>
  <c r="EL46" i="10" a="1"/>
  <c r="EK46" i="10" a="1"/>
  <c r="EK46" i="10" s="1"/>
  <c r="EJ46" i="10"/>
  <c r="EJ46" i="10" a="1"/>
  <c r="EI46" i="10" a="1"/>
  <c r="EI46" i="10" s="1"/>
  <c r="EP45" i="10"/>
  <c r="EO45" i="10" a="1"/>
  <c r="EO45" i="10" s="1"/>
  <c r="EN45" i="10" a="1"/>
  <c r="EN45" i="10" s="1"/>
  <c r="EM45" i="10" a="1"/>
  <c r="EM45" i="10" s="1"/>
  <c r="EL45" i="10" a="1"/>
  <c r="EL45" i="10" s="1"/>
  <c r="EK45" i="10" a="1"/>
  <c r="EK45" i="10" s="1"/>
  <c r="EJ45" i="10" a="1"/>
  <c r="EJ45" i="10" s="1"/>
  <c r="EI45" i="10"/>
  <c r="EP44" i="10" a="1"/>
  <c r="EP44" i="10" s="1"/>
  <c r="EP41" i="10"/>
  <c r="EP41" i="10" a="1"/>
  <c r="EP40" i="10" a="1"/>
  <c r="EP40" i="10" s="1"/>
  <c r="EP39" i="10"/>
  <c r="EP39" i="10" a="1"/>
  <c r="EP38" i="10"/>
  <c r="EP38" i="10" a="1"/>
  <c r="EO35" i="10"/>
  <c r="EN35" i="10"/>
  <c r="EM35" i="10"/>
  <c r="EL35" i="10"/>
  <c r="EK35" i="10"/>
  <c r="EJ35" i="10"/>
  <c r="EI35" i="10"/>
  <c r="EP35" i="10" s="1" a="1"/>
  <c r="EP35" i="10" s="1"/>
  <c r="EO34" i="10"/>
  <c r="EN34" i="10"/>
  <c r="EM34" i="10"/>
  <c r="EL34" i="10"/>
  <c r="EK34" i="10"/>
  <c r="EJ34" i="10"/>
  <c r="EP34" i="10" s="1" a="1"/>
  <c r="EP34" i="10" s="1"/>
  <c r="EI34" i="10"/>
  <c r="EO33" i="10"/>
  <c r="EN33" i="10"/>
  <c r="EM33" i="10"/>
  <c r="EL33" i="10"/>
  <c r="EK33" i="10"/>
  <c r="EJ33" i="10"/>
  <c r="EI33" i="10"/>
  <c r="EP33" i="10" s="1" a="1"/>
  <c r="EP33" i="10" s="1"/>
  <c r="EP32" i="10" a="1"/>
  <c r="EP32" i="10" s="1"/>
  <c r="EO32" i="10"/>
  <c r="EN32" i="10"/>
  <c r="EM32" i="10"/>
  <c r="EL32" i="10"/>
  <c r="EK32" i="10"/>
  <c r="EJ32" i="10"/>
  <c r="EI32" i="10"/>
  <c r="EP29" i="10"/>
  <c r="EP29" i="10" a="1"/>
  <c r="EP28" i="10"/>
  <c r="EP28" i="10" a="1"/>
  <c r="EO25" i="10"/>
  <c r="EN25" i="10"/>
  <c r="EM25" i="10"/>
  <c r="EL25" i="10"/>
  <c r="EK25" i="10"/>
  <c r="EJ25" i="10"/>
  <c r="EP25" i="10" s="1"/>
  <c r="EI25" i="10"/>
  <c r="EP24" i="10"/>
  <c r="EP23" i="10"/>
  <c r="EP13" i="10"/>
  <c r="EP11" i="10"/>
  <c r="EP9" i="10"/>
  <c r="EP7" i="10"/>
  <c r="EP5" i="10"/>
  <c r="A7" i="4"/>
  <c r="EG77" i="10" a="1"/>
  <c r="EG77" i="10" s="1"/>
  <c r="EG76" i="10" a="1"/>
  <c r="EG76" i="10" s="1"/>
  <c r="EG75" i="10" a="1"/>
  <c r="EG75" i="10" s="1"/>
  <c r="EG74" i="10" a="1"/>
  <c r="EG74" i="10" s="1"/>
  <c r="EG73" i="10"/>
  <c r="EG73" i="10" a="1"/>
  <c r="EG72" i="10" a="1"/>
  <c r="EG72" i="10" s="1"/>
  <c r="EG71" i="10" a="1"/>
  <c r="EG71" i="10" s="1"/>
  <c r="EG70" i="10" a="1"/>
  <c r="EG70" i="10" s="1"/>
  <c r="EG69" i="10" a="1"/>
  <c r="EG69" i="10" s="1"/>
  <c r="EG68" i="10"/>
  <c r="EG68" i="10" a="1"/>
  <c r="EG65" i="10" a="1"/>
  <c r="EG65" i="10" s="1"/>
  <c r="EG64" i="10" a="1"/>
  <c r="EG64" i="10" s="1"/>
  <c r="EG63" i="10" a="1"/>
  <c r="EG63" i="10" s="1"/>
  <c r="EG62" i="10" a="1"/>
  <c r="EG62" i="10" s="1"/>
  <c r="EG61" i="10"/>
  <c r="EG61" i="10" a="1"/>
  <c r="EG59" i="10" a="1"/>
  <c r="EG59" i="10" s="1"/>
  <c r="EG58" i="10" a="1"/>
  <c r="EG58" i="10" s="1"/>
  <c r="EG57" i="10" a="1"/>
  <c r="EG57" i="10" s="1"/>
  <c r="EG56" i="10" a="1"/>
  <c r="EG56" i="10" s="1"/>
  <c r="EG55" i="10"/>
  <c r="EG55" i="10" a="1"/>
  <c r="EG53" i="10" a="1"/>
  <c r="EG53" i="10" s="1"/>
  <c r="EG52" i="10" a="1"/>
  <c r="EG52" i="10" s="1"/>
  <c r="EG51" i="10" a="1"/>
  <c r="EG51" i="10" s="1"/>
  <c r="EG50" i="10" a="1"/>
  <c r="EG50" i="10" s="1"/>
  <c r="EG49" i="10"/>
  <c r="EG49" i="10" a="1"/>
  <c r="EG48" i="10" a="1"/>
  <c r="EG48" i="10" s="1"/>
  <c r="EF47" i="10"/>
  <c r="EE47" i="10"/>
  <c r="ED47" i="10"/>
  <c r="EC47" i="10"/>
  <c r="EB47" i="10"/>
  <c r="EG47" i="10" s="1" a="1"/>
  <c r="EG47" i="10" s="1"/>
  <c r="EA47" i="10"/>
  <c r="DZ47" i="10"/>
  <c r="EF46" i="10" a="1"/>
  <c r="EF46" i="10" s="1"/>
  <c r="EG46" i="10" s="1" a="1"/>
  <c r="EG46" i="10" s="1"/>
  <c r="EE46" i="10" a="1"/>
  <c r="EE46" i="10" s="1"/>
  <c r="ED46" i="10"/>
  <c r="ED46" i="10" a="1"/>
  <c r="EC46" i="10"/>
  <c r="EC46" i="10" a="1"/>
  <c r="EB46" i="10" a="1"/>
  <c r="EB46" i="10" s="1"/>
  <c r="EA46" i="10" a="1"/>
  <c r="EA46" i="10" s="1"/>
  <c r="DZ46" i="10" a="1"/>
  <c r="DZ46" i="10" s="1"/>
  <c r="EG45" i="10"/>
  <c r="EF45" i="10"/>
  <c r="EF45" i="10" a="1"/>
  <c r="EE45" i="10"/>
  <c r="EE45" i="10" a="1"/>
  <c r="ED45" i="10" a="1"/>
  <c r="ED45" i="10" s="1"/>
  <c r="EC45" i="10"/>
  <c r="EC45" i="10" a="1"/>
  <c r="EB45" i="10" a="1"/>
  <c r="EB45" i="10" s="1"/>
  <c r="EA45" i="10"/>
  <c r="EA45" i="10" a="1"/>
  <c r="DZ45" i="10"/>
  <c r="EG44" i="10" a="1"/>
  <c r="EG44" i="10" s="1"/>
  <c r="EG41" i="10" a="1"/>
  <c r="EG41" i="10" s="1"/>
  <c r="EG40" i="10" a="1"/>
  <c r="EG40" i="10" s="1"/>
  <c r="EG39" i="10"/>
  <c r="EG39" i="10" a="1"/>
  <c r="EG38" i="10"/>
  <c r="EG38" i="10" a="1"/>
  <c r="EF35" i="10"/>
  <c r="EE35" i="10"/>
  <c r="ED35" i="10"/>
  <c r="EC35" i="10"/>
  <c r="EB35" i="10"/>
  <c r="EA35" i="10"/>
  <c r="DZ35" i="10"/>
  <c r="EG35" i="10" s="1" a="1"/>
  <c r="EG35" i="10" s="1"/>
  <c r="EF34" i="10"/>
  <c r="EE34" i="10"/>
  <c r="ED34" i="10"/>
  <c r="EC34" i="10"/>
  <c r="EB34" i="10"/>
  <c r="EA34" i="10"/>
  <c r="DZ34" i="10"/>
  <c r="EG34" i="10" s="1" a="1"/>
  <c r="EG34" i="10" s="1"/>
  <c r="EF33" i="10"/>
  <c r="EE33" i="10"/>
  <c r="ED33" i="10"/>
  <c r="EC33" i="10"/>
  <c r="EB33" i="10"/>
  <c r="EA33" i="10"/>
  <c r="DZ33" i="10"/>
  <c r="EG33" i="10" s="1" a="1"/>
  <c r="EG33" i="10" s="1"/>
  <c r="EF32" i="10"/>
  <c r="EE32" i="10"/>
  <c r="ED32" i="10"/>
  <c r="EC32" i="10"/>
  <c r="EB32" i="10"/>
  <c r="EA32" i="10"/>
  <c r="DZ32" i="10"/>
  <c r="EG32" i="10" s="1" a="1"/>
  <c r="EG32" i="10" s="1"/>
  <c r="EG29" i="10"/>
  <c r="EG29" i="10" a="1"/>
  <c r="EG28" i="10"/>
  <c r="EG28" i="10" a="1"/>
  <c r="EF25" i="10"/>
  <c r="EE25" i="10"/>
  <c r="ED25" i="10"/>
  <c r="EC25" i="10"/>
  <c r="EB25" i="10"/>
  <c r="EA25" i="10"/>
  <c r="DZ25" i="10"/>
  <c r="EG24" i="10"/>
  <c r="EG23" i="10"/>
  <c r="EG13" i="10"/>
  <c r="EG11" i="10"/>
  <c r="EG9" i="10"/>
  <c r="EG7" i="10"/>
  <c r="EG5" i="10"/>
  <c r="E7" i="4"/>
  <c r="I7" i="4"/>
  <c r="DX77" i="10" a="1"/>
  <c r="DX77" i="10" s="1"/>
  <c r="DX76" i="10" a="1"/>
  <c r="DX76" i="10" s="1"/>
  <c r="DX75" i="10" a="1"/>
  <c r="DX75" i="10" s="1"/>
  <c r="DX74" i="10" a="1"/>
  <c r="DX74" i="10" s="1"/>
  <c r="DX73" i="10" a="1"/>
  <c r="DX73" i="10" s="1"/>
  <c r="DX72" i="10" a="1"/>
  <c r="DX72" i="10" s="1"/>
  <c r="DX71" i="10" a="1"/>
  <c r="DX71" i="10" s="1"/>
  <c r="DX70" i="10" a="1"/>
  <c r="DX70" i="10" s="1"/>
  <c r="DX69" i="10" a="1"/>
  <c r="DX69" i="10" s="1"/>
  <c r="DX68" i="10" a="1"/>
  <c r="DX68" i="10" s="1"/>
  <c r="DX65" i="10" a="1"/>
  <c r="DX65" i="10" s="1"/>
  <c r="DX64" i="10" a="1"/>
  <c r="DX64" i="10" s="1"/>
  <c r="DX63" i="10" a="1"/>
  <c r="DX63" i="10" s="1"/>
  <c r="DX62" i="10" a="1"/>
  <c r="DX62" i="10" s="1"/>
  <c r="DX61" i="10" a="1"/>
  <c r="DX61" i="10" s="1"/>
  <c r="DX59" i="10" a="1"/>
  <c r="DX59" i="10" s="1"/>
  <c r="DX58" i="10" a="1"/>
  <c r="DX58" i="10" s="1"/>
  <c r="DX57" i="10" a="1"/>
  <c r="DX57" i="10" s="1"/>
  <c r="DX56" i="10" a="1"/>
  <c r="DX56" i="10" s="1"/>
  <c r="DX55" i="10" a="1"/>
  <c r="DX55" i="10" s="1"/>
  <c r="DX53" i="10" a="1"/>
  <c r="DX53" i="10" s="1"/>
  <c r="DX52" i="10" a="1"/>
  <c r="DX52" i="10" s="1"/>
  <c r="DX51" i="10" a="1"/>
  <c r="DX51" i="10" s="1"/>
  <c r="DX50" i="10" a="1"/>
  <c r="DX50" i="10" s="1"/>
  <c r="DX49" i="10" a="1"/>
  <c r="DX49" i="10" s="1"/>
  <c r="DX48" i="10" a="1"/>
  <c r="DX48" i="10" s="1"/>
  <c r="DW47" i="10"/>
  <c r="DV47" i="10"/>
  <c r="DU47" i="10"/>
  <c r="DT47" i="10"/>
  <c r="DS47" i="10"/>
  <c r="DR47" i="10"/>
  <c r="DQ47" i="10"/>
  <c r="DW46" i="10" a="1"/>
  <c r="DW46" i="10" s="1"/>
  <c r="DV46" i="10" a="1"/>
  <c r="DV46" i="10" s="1"/>
  <c r="DU46" i="10" a="1"/>
  <c r="DU46" i="10" s="1"/>
  <c r="DT46" i="10" a="1"/>
  <c r="DT46" i="10" s="1"/>
  <c r="DS46" i="10" a="1"/>
  <c r="DS46" i="10" s="1"/>
  <c r="DR46" i="10" a="1"/>
  <c r="DR46" i="10" s="1"/>
  <c r="DQ46" i="10" a="1"/>
  <c r="DQ46" i="10" s="1"/>
  <c r="DX45" i="10"/>
  <c r="DW45" i="10" a="1"/>
  <c r="DW45" i="10" s="1"/>
  <c r="DV45" i="10" a="1"/>
  <c r="DV45" i="10" s="1"/>
  <c r="DU45" i="10" a="1"/>
  <c r="DU45" i="10" s="1"/>
  <c r="DT45" i="10" a="1"/>
  <c r="DT45" i="10" s="1"/>
  <c r="DS45" i="10" a="1"/>
  <c r="DS45" i="10" s="1"/>
  <c r="DR45" i="10" a="1"/>
  <c r="DR45" i="10" s="1"/>
  <c r="DQ45" i="10"/>
  <c r="DX44" i="10" a="1"/>
  <c r="DX44" i="10" s="1"/>
  <c r="DX41" i="10" a="1"/>
  <c r="DX41" i="10" s="1"/>
  <c r="DX40" i="10" a="1"/>
  <c r="DX40" i="10" s="1"/>
  <c r="DX39" i="10" a="1"/>
  <c r="DX39" i="10" s="1"/>
  <c r="DX38" i="10" a="1"/>
  <c r="DX38" i="10" s="1"/>
  <c r="DW35" i="10"/>
  <c r="DV35" i="10"/>
  <c r="DU35" i="10"/>
  <c r="DT35" i="10"/>
  <c r="DS35" i="10"/>
  <c r="DR35" i="10"/>
  <c r="DQ35" i="10"/>
  <c r="DW34" i="10"/>
  <c r="DV34" i="10"/>
  <c r="DU34" i="10"/>
  <c r="DT34" i="10"/>
  <c r="DS34" i="10"/>
  <c r="DR34" i="10"/>
  <c r="DQ34" i="10"/>
  <c r="DW33" i="10"/>
  <c r="DV33" i="10"/>
  <c r="DU33" i="10"/>
  <c r="DT33" i="10"/>
  <c r="DS33" i="10"/>
  <c r="DR33" i="10"/>
  <c r="DQ33" i="10"/>
  <c r="DW32" i="10"/>
  <c r="DV32" i="10"/>
  <c r="DU32" i="10"/>
  <c r="DT32" i="10"/>
  <c r="DS32" i="10"/>
  <c r="DR32" i="10"/>
  <c r="DQ32" i="10"/>
  <c r="DX29" i="10" a="1"/>
  <c r="DX29" i="10" s="1"/>
  <c r="DX28" i="10" a="1"/>
  <c r="DX28" i="10" s="1"/>
  <c r="DW25" i="10"/>
  <c r="DV25" i="10"/>
  <c r="DU25" i="10"/>
  <c r="DT25" i="10"/>
  <c r="DS25" i="10"/>
  <c r="DR25" i="10"/>
  <c r="DQ25" i="10"/>
  <c r="DX24" i="10"/>
  <c r="DX23" i="10"/>
  <c r="DX13" i="10"/>
  <c r="DX11" i="10"/>
  <c r="DX9" i="10"/>
  <c r="DX7" i="10"/>
  <c r="DX5" i="10"/>
  <c r="H979" i="2" a="1"/>
  <c r="H979" i="2" s="1"/>
  <c r="H982" i="2" a="1"/>
  <c r="H982" i="2" s="1"/>
  <c r="H981" i="2" a="1"/>
  <c r="H981" i="2" s="1"/>
  <c r="DN47" i="10"/>
  <c r="DM47" i="10"/>
  <c r="DL47" i="10"/>
  <c r="DK47" i="10"/>
  <c r="DJ47" i="10"/>
  <c r="DI47" i="10"/>
  <c r="DH47" i="10"/>
  <c r="DE47" i="10"/>
  <c r="DD47" i="10"/>
  <c r="DC47" i="10"/>
  <c r="DB47" i="10"/>
  <c r="DA47" i="10"/>
  <c r="CZ47" i="10"/>
  <c r="CY47" i="10"/>
  <c r="H47" i="10" a="1"/>
  <c r="H47" i="10" s="1"/>
  <c r="P47" i="10"/>
  <c r="O47" i="10"/>
  <c r="N47" i="10"/>
  <c r="M47" i="10"/>
  <c r="L47" i="10"/>
  <c r="K47" i="10"/>
  <c r="J47" i="10"/>
  <c r="Y47" i="10"/>
  <c r="X47" i="10"/>
  <c r="W47" i="10"/>
  <c r="V47" i="10"/>
  <c r="U47" i="10"/>
  <c r="T47" i="10"/>
  <c r="S47" i="10"/>
  <c r="AG47" i="10"/>
  <c r="AF47" i="10"/>
  <c r="AE47" i="10"/>
  <c r="AD47" i="10"/>
  <c r="AC47" i="10"/>
  <c r="AB47" i="10"/>
  <c r="AA47" i="10"/>
  <c r="AH48" i="10" a="1"/>
  <c r="AH48" i="10" s="1"/>
  <c r="AP48" i="10" a="1"/>
  <c r="AP48" i="10" s="1"/>
  <c r="AO47" i="10"/>
  <c r="AN47" i="10"/>
  <c r="AM47" i="10"/>
  <c r="AL47" i="10"/>
  <c r="AK47" i="10"/>
  <c r="AJ47" i="10"/>
  <c r="AI47" i="10"/>
  <c r="AX47" i="10"/>
  <c r="AW47" i="10"/>
  <c r="AV47" i="10"/>
  <c r="AU47" i="10"/>
  <c r="AT47" i="10"/>
  <c r="AS47" i="10"/>
  <c r="AR47" i="10"/>
  <c r="BG47" i="10"/>
  <c r="BF47" i="10"/>
  <c r="BE47" i="10"/>
  <c r="BD47" i="10"/>
  <c r="BC47" i="10"/>
  <c r="BB47" i="10"/>
  <c r="BA47" i="10"/>
  <c r="BP47" i="10"/>
  <c r="BO47" i="10"/>
  <c r="BN47" i="10"/>
  <c r="BM47" i="10"/>
  <c r="BL47" i="10"/>
  <c r="BK47" i="10"/>
  <c r="BJ47" i="10"/>
  <c r="BY47" i="10"/>
  <c r="BX47" i="10"/>
  <c r="BW47" i="10"/>
  <c r="BV47" i="10"/>
  <c r="BU47" i="10"/>
  <c r="BT47" i="10"/>
  <c r="BS47" i="10"/>
  <c r="CG47" i="10"/>
  <c r="CF47" i="10"/>
  <c r="CE47" i="10"/>
  <c r="CD47" i="10"/>
  <c r="CC47" i="10"/>
  <c r="CB47" i="10"/>
  <c r="CA47" i="10"/>
  <c r="CO47" i="10"/>
  <c r="CN47" i="10"/>
  <c r="CM47" i="10"/>
  <c r="CL47" i="10"/>
  <c r="CK47" i="10"/>
  <c r="CJ47" i="10"/>
  <c r="CI47" i="10"/>
  <c r="CS47" i="10"/>
  <c r="H978" i="2" a="1"/>
  <c r="H978" i="2" s="1"/>
  <c r="H977" i="2" a="1"/>
  <c r="H977" i="2" s="1"/>
  <c r="H987" i="2" a="1"/>
  <c r="H987" i="2" s="1"/>
  <c r="H986" i="2" a="1"/>
  <c r="H986" i="2" s="1"/>
  <c r="H985" i="2" a="1"/>
  <c r="H985" i="2" s="1"/>
  <c r="H984" i="2" a="1"/>
  <c r="H984" i="2" s="1"/>
  <c r="H983" i="2" a="1"/>
  <c r="H983" i="2" s="1"/>
  <c r="H980" i="2" a="1"/>
  <c r="H980" i="2" s="1"/>
  <c r="H976" i="2" a="1"/>
  <c r="H976" i="2" s="1"/>
  <c r="G974" i="2"/>
  <c r="F974" i="2"/>
  <c r="E974" i="2"/>
  <c r="H971" i="2" a="1"/>
  <c r="H971" i="2" s="1"/>
  <c r="H970" i="2" a="1"/>
  <c r="H970" i="2" s="1"/>
  <c r="H972" i="2" a="1"/>
  <c r="H972" i="2" s="1"/>
  <c r="H969" i="2" a="1"/>
  <c r="H969" i="2" s="1"/>
  <c r="H968" i="2" a="1"/>
  <c r="H968" i="2" s="1"/>
  <c r="H967" i="2" a="1"/>
  <c r="H967" i="2" s="1"/>
  <c r="H966" i="2" a="1"/>
  <c r="H966" i="2" s="1"/>
  <c r="H965" i="2" a="1"/>
  <c r="H965" i="2" s="1"/>
  <c r="G963" i="2"/>
  <c r="F963" i="2"/>
  <c r="E963" i="2"/>
  <c r="Q7" i="4"/>
  <c r="M7" i="4"/>
  <c r="H953" i="2" a="1"/>
  <c r="H953" i="2" s="1"/>
  <c r="DH25" i="10"/>
  <c r="CY25" i="10"/>
  <c r="CU25" i="10"/>
  <c r="H961" i="2" a="1"/>
  <c r="H961" i="2" s="1"/>
  <c r="H960" i="2" a="1"/>
  <c r="H960" i="2" s="1"/>
  <c r="H959" i="2" a="1"/>
  <c r="H959" i="2" s="1"/>
  <c r="H958" i="2" a="1"/>
  <c r="H958" i="2" s="1"/>
  <c r="H957" i="2" a="1"/>
  <c r="H957" i="2" s="1"/>
  <c r="H956" i="2" a="1"/>
  <c r="H956" i="2" s="1"/>
  <c r="H955" i="2" a="1"/>
  <c r="H955" i="2" s="1"/>
  <c r="H954" i="2" a="1"/>
  <c r="H954" i="2" s="1"/>
  <c r="H952" i="2" a="1"/>
  <c r="H952" i="2" s="1"/>
  <c r="H951" i="2" a="1"/>
  <c r="H951" i="2" s="1"/>
  <c r="G949" i="2"/>
  <c r="F949" i="2"/>
  <c r="E949" i="2"/>
  <c r="H945" i="2" a="1"/>
  <c r="H945" i="2" s="1"/>
  <c r="H946" i="2" a="1"/>
  <c r="H946" i="2" s="1"/>
  <c r="H947" i="2" a="1"/>
  <c r="H947" i="2" s="1"/>
  <c r="H944" i="2" a="1"/>
  <c r="H944" i="2" s="1"/>
  <c r="H943" i="2" a="1"/>
  <c r="H943" i="2" s="1"/>
  <c r="H942" i="2" a="1"/>
  <c r="H942" i="2" s="1"/>
  <c r="H941" i="2" a="1"/>
  <c r="H941" i="2" s="1"/>
  <c r="G939" i="2"/>
  <c r="F939" i="2"/>
  <c r="E939" i="2"/>
  <c r="H937" i="2" a="1"/>
  <c r="H937" i="2" s="1"/>
  <c r="H936" i="2" a="1"/>
  <c r="H936" i="2" s="1"/>
  <c r="H935" i="2" a="1"/>
  <c r="H935" i="2" s="1"/>
  <c r="H934" i="2" a="1"/>
  <c r="H934" i="2" s="1"/>
  <c r="H933" i="2" a="1"/>
  <c r="H933" i="2" s="1"/>
  <c r="H932" i="2" a="1"/>
  <c r="H932" i="2" s="1"/>
  <c r="H931" i="2" a="1"/>
  <c r="H931" i="2" s="1"/>
  <c r="G929" i="2"/>
  <c r="F929" i="2"/>
  <c r="E929" i="2"/>
  <c r="H924" i="2" a="1"/>
  <c r="H924" i="2" s="1"/>
  <c r="H927" i="2" a="1"/>
  <c r="H927" i="2" s="1"/>
  <c r="H926" i="2" a="1"/>
  <c r="H926" i="2" s="1"/>
  <c r="DO77" i="10" a="1"/>
  <c r="DO77" i="10" s="1"/>
  <c r="DO76" i="10" a="1"/>
  <c r="DO76" i="10" s="1"/>
  <c r="DO75" i="10" a="1"/>
  <c r="DO75" i="10" s="1"/>
  <c r="DO74" i="10" a="1"/>
  <c r="DO74" i="10" s="1"/>
  <c r="DO73" i="10" a="1"/>
  <c r="DO73" i="10" s="1"/>
  <c r="DO72" i="10" a="1"/>
  <c r="DO72" i="10" s="1"/>
  <c r="DO71" i="10" a="1"/>
  <c r="DO71" i="10" s="1"/>
  <c r="DO70" i="10" a="1"/>
  <c r="DO70" i="10" s="1"/>
  <c r="DO69" i="10" a="1"/>
  <c r="DO69" i="10" s="1"/>
  <c r="DO68" i="10" a="1"/>
  <c r="DO68" i="10" s="1"/>
  <c r="DO65" i="10" a="1"/>
  <c r="DO65" i="10" s="1"/>
  <c r="DO64" i="10" a="1"/>
  <c r="DO64" i="10" s="1"/>
  <c r="DO63" i="10" a="1"/>
  <c r="DO63" i="10" s="1"/>
  <c r="DO62" i="10" a="1"/>
  <c r="DO62" i="10" s="1"/>
  <c r="DO61" i="10" a="1"/>
  <c r="DO61" i="10" s="1"/>
  <c r="DO59" i="10" a="1"/>
  <c r="DO59" i="10" s="1"/>
  <c r="DO58" i="10" a="1"/>
  <c r="DO58" i="10" s="1"/>
  <c r="DO57" i="10" a="1"/>
  <c r="DO57" i="10" s="1"/>
  <c r="DO56" i="10" a="1"/>
  <c r="DO56" i="10" s="1"/>
  <c r="DO55" i="10" a="1"/>
  <c r="DO55" i="10" s="1"/>
  <c r="DO53" i="10" a="1"/>
  <c r="DO53" i="10" s="1"/>
  <c r="DO52" i="10" a="1"/>
  <c r="DO52" i="10" s="1"/>
  <c r="DO51" i="10" a="1"/>
  <c r="DO51" i="10" s="1"/>
  <c r="DO50" i="10" a="1"/>
  <c r="DO50" i="10" s="1"/>
  <c r="DO49" i="10" a="1"/>
  <c r="DO49" i="10" s="1"/>
  <c r="DO48" i="10" a="1"/>
  <c r="DO48" i="10" s="1"/>
  <c r="DN46" i="10" a="1"/>
  <c r="DN46" i="10" s="1"/>
  <c r="DM46" i="10" a="1"/>
  <c r="DM46" i="10" s="1"/>
  <c r="DL46" i="10" a="1"/>
  <c r="DL46" i="10" s="1"/>
  <c r="DK46" i="10" a="1"/>
  <c r="DK46" i="10" s="1"/>
  <c r="DJ46" i="10" a="1"/>
  <c r="DJ46" i="10" s="1"/>
  <c r="DI46" i="10" a="1"/>
  <c r="DI46" i="10" s="1"/>
  <c r="DH46" i="10" a="1"/>
  <c r="DH46" i="10" s="1"/>
  <c r="DO45" i="10"/>
  <c r="DN45" i="10" a="1"/>
  <c r="DN45" i="10" s="1"/>
  <c r="DM45" i="10" a="1"/>
  <c r="DM45" i="10" s="1"/>
  <c r="DL45" i="10" a="1"/>
  <c r="DL45" i="10" s="1"/>
  <c r="DK45" i="10" a="1"/>
  <c r="DK45" i="10" s="1"/>
  <c r="DJ45" i="10" a="1"/>
  <c r="DJ45" i="10" s="1"/>
  <c r="DI45" i="10" a="1"/>
  <c r="DI45" i="10" s="1"/>
  <c r="DH45" i="10"/>
  <c r="DO44" i="10" a="1"/>
  <c r="DO44" i="10" s="1"/>
  <c r="DO41" i="10" a="1"/>
  <c r="DO41" i="10" s="1"/>
  <c r="DO40" i="10" a="1"/>
  <c r="DO40" i="10" s="1"/>
  <c r="DO39" i="10" a="1"/>
  <c r="DO39" i="10" s="1"/>
  <c r="DO38" i="10" a="1"/>
  <c r="DO38" i="10" s="1"/>
  <c r="DN35" i="10"/>
  <c r="DM35" i="10"/>
  <c r="DL35" i="10"/>
  <c r="DK35" i="10"/>
  <c r="DJ35" i="10"/>
  <c r="DI35" i="10"/>
  <c r="DH35" i="10"/>
  <c r="DN34" i="10"/>
  <c r="DM34" i="10"/>
  <c r="DL34" i="10"/>
  <c r="DK34" i="10"/>
  <c r="DJ34" i="10"/>
  <c r="DI34" i="10"/>
  <c r="DH34" i="10"/>
  <c r="DN33" i="10"/>
  <c r="DM33" i="10"/>
  <c r="DL33" i="10"/>
  <c r="DK33" i="10"/>
  <c r="DJ33" i="10"/>
  <c r="DI33" i="10"/>
  <c r="DH33" i="10"/>
  <c r="DN32" i="10"/>
  <c r="DM32" i="10"/>
  <c r="DL32" i="10"/>
  <c r="DK32" i="10"/>
  <c r="DJ32" i="10"/>
  <c r="DI32" i="10"/>
  <c r="DH32" i="10"/>
  <c r="DO29" i="10" a="1"/>
  <c r="DO29" i="10" s="1"/>
  <c r="DO28" i="10" a="1"/>
  <c r="DO28" i="10" s="1"/>
  <c r="DN25" i="10"/>
  <c r="DM25" i="10"/>
  <c r="DL25" i="10"/>
  <c r="DK25" i="10"/>
  <c r="DJ25" i="10"/>
  <c r="DI25" i="10"/>
  <c r="DO24" i="10"/>
  <c r="DO23" i="10"/>
  <c r="DO13" i="10"/>
  <c r="DO11" i="10"/>
  <c r="DO9" i="10"/>
  <c r="DO7" i="10"/>
  <c r="DO5" i="10"/>
  <c r="H925" i="2" a="1"/>
  <c r="H925" i="2" s="1"/>
  <c r="H917" i="2" a="1"/>
  <c r="H917" i="2" s="1"/>
  <c r="H916" i="2" a="1"/>
  <c r="H916" i="2" s="1"/>
  <c r="CP41" i="10" a="1"/>
  <c r="CP41" i="10" s="1"/>
  <c r="CH41" i="10" a="1"/>
  <c r="CH41" i="10" s="1"/>
  <c r="BZ41" i="10" a="1"/>
  <c r="BZ41" i="10" s="1"/>
  <c r="BQ41" i="10" a="1"/>
  <c r="BQ41" i="10" s="1"/>
  <c r="BH41" i="10" a="1"/>
  <c r="BH41" i="10" s="1"/>
  <c r="AY41" i="10" a="1"/>
  <c r="AY41" i="10" s="1"/>
  <c r="AP41" i="10" a="1"/>
  <c r="AP41" i="10" s="1"/>
  <c r="AH41" i="10" a="1"/>
  <c r="AH41" i="10" s="1"/>
  <c r="Z41" i="10" a="1"/>
  <c r="Z41" i="10" s="1"/>
  <c r="Q41" i="10" a="1"/>
  <c r="Q41" i="10" s="1"/>
  <c r="H41" i="10" a="1"/>
  <c r="H41" i="10" s="1"/>
  <c r="CP40" i="10" a="1"/>
  <c r="CP40" i="10" s="1"/>
  <c r="CH40" i="10" a="1"/>
  <c r="CH40" i="10" s="1"/>
  <c r="BZ40" i="10" a="1"/>
  <c r="BZ40" i="10" s="1"/>
  <c r="BQ40" i="10" a="1"/>
  <c r="BQ40" i="10" s="1"/>
  <c r="BH40" i="10" a="1"/>
  <c r="BH40" i="10" s="1"/>
  <c r="AY40" i="10" a="1"/>
  <c r="AY40" i="10" s="1"/>
  <c r="AP40" i="10" a="1"/>
  <c r="AP40" i="10" s="1"/>
  <c r="AH40" i="10" a="1"/>
  <c r="AH40" i="10" s="1"/>
  <c r="Z40" i="10" a="1"/>
  <c r="Z40" i="10" s="1"/>
  <c r="Q40" i="10" a="1"/>
  <c r="Q40" i="10" s="1"/>
  <c r="H40" i="10" a="1"/>
  <c r="H40" i="10" s="1"/>
  <c r="CP39" i="10" a="1"/>
  <c r="CP39" i="10" s="1"/>
  <c r="CH39" i="10" a="1"/>
  <c r="CH39" i="10" s="1"/>
  <c r="BZ39" i="10" a="1"/>
  <c r="BZ39" i="10" s="1"/>
  <c r="BQ39" i="10" a="1"/>
  <c r="BQ39" i="10" s="1"/>
  <c r="BH39" i="10" a="1"/>
  <c r="BH39" i="10" s="1"/>
  <c r="AY39" i="10" a="1"/>
  <c r="AY39" i="10" s="1"/>
  <c r="AP39" i="10" a="1"/>
  <c r="AP39" i="10" s="1"/>
  <c r="AH39" i="10" a="1"/>
  <c r="AH39" i="10" s="1"/>
  <c r="Z39" i="10" a="1"/>
  <c r="Z39" i="10" s="1"/>
  <c r="Q39" i="10" a="1"/>
  <c r="Q39" i="10" s="1"/>
  <c r="H39" i="10" a="1"/>
  <c r="H39" i="10" s="1"/>
  <c r="CP38" i="10" a="1"/>
  <c r="CP38" i="10" s="1"/>
  <c r="CH38" i="10" a="1"/>
  <c r="CH38" i="10" s="1"/>
  <c r="BZ38" i="10" a="1"/>
  <c r="BZ38" i="10" s="1"/>
  <c r="BQ38" i="10" a="1"/>
  <c r="BQ38" i="10" s="1"/>
  <c r="BH38" i="10" a="1"/>
  <c r="BH38" i="10" s="1"/>
  <c r="AY38" i="10" a="1"/>
  <c r="AY38" i="10" s="1"/>
  <c r="AP38" i="10" a="1"/>
  <c r="AP38" i="10" s="1"/>
  <c r="AH38" i="10" a="1"/>
  <c r="AH38" i="10" s="1"/>
  <c r="Z38" i="10" a="1"/>
  <c r="Z38" i="10" s="1"/>
  <c r="Q38" i="10" a="1"/>
  <c r="Q38" i="10" s="1"/>
  <c r="H38" i="10" a="1"/>
  <c r="H38" i="10" s="1"/>
  <c r="H923" i="2" a="1"/>
  <c r="H923" i="2" s="1"/>
  <c r="H922" i="2" a="1"/>
  <c r="H922" i="2" s="1"/>
  <c r="H921" i="2" a="1"/>
  <c r="H921" i="2" s="1"/>
  <c r="H920" i="2" a="1"/>
  <c r="H920" i="2" s="1"/>
  <c r="H919" i="2" a="1"/>
  <c r="H919" i="2" s="1"/>
  <c r="H918" i="2" a="1"/>
  <c r="H918" i="2" s="1"/>
  <c r="H915" i="2" a="1"/>
  <c r="H915" i="2" s="1"/>
  <c r="H914" i="2" a="1"/>
  <c r="H914" i="2" s="1"/>
  <c r="H913" i="2" a="1"/>
  <c r="H913" i="2" s="1"/>
  <c r="G911" i="2"/>
  <c r="F911" i="2"/>
  <c r="E911" i="2"/>
  <c r="CQ47" i="10"/>
  <c r="CR47" i="10"/>
  <c r="CW47" i="10"/>
  <c r="CV47" i="10"/>
  <c r="CU47" i="10"/>
  <c r="CT47" i="10"/>
  <c r="H903" i="2" a="1"/>
  <c r="H903" i="2" s="1"/>
  <c r="H909" i="2" a="1"/>
  <c r="H909" i="2" s="1"/>
  <c r="H908" i="2" a="1"/>
  <c r="H908" i="2" s="1"/>
  <c r="H907" i="2" a="1"/>
  <c r="H907" i="2" s="1"/>
  <c r="H906" i="2" a="1"/>
  <c r="H906" i="2" s="1"/>
  <c r="H905" i="2" a="1"/>
  <c r="H905" i="2" s="1"/>
  <c r="H904" i="2" a="1"/>
  <c r="H904" i="2" s="1"/>
  <c r="H902" i="2" a="1"/>
  <c r="H902" i="2" s="1"/>
  <c r="H901" i="2" a="1"/>
  <c r="H901" i="2" s="1"/>
  <c r="H900" i="2" a="1"/>
  <c r="H900" i="2" s="1"/>
  <c r="G898" i="2"/>
  <c r="F898" i="2"/>
  <c r="E898" i="2"/>
  <c r="BH83" i="14"/>
  <c r="AY83" i="14"/>
  <c r="AP83" i="14"/>
  <c r="AH83" i="14"/>
  <c r="Z83" i="14"/>
  <c r="Q83" i="14"/>
  <c r="H83" i="14"/>
  <c r="DE79" i="14" a="1"/>
  <c r="DE79" i="14" s="1"/>
  <c r="DD79" i="14" a="1"/>
  <c r="DD79" i="14" s="1"/>
  <c r="DC79" i="14" a="1"/>
  <c r="DC79" i="14" s="1"/>
  <c r="DB79" i="14" a="1"/>
  <c r="DB79" i="14" s="1"/>
  <c r="DA79" i="14" a="1"/>
  <c r="DA79" i="14" s="1"/>
  <c r="CZ79" i="14" a="1"/>
  <c r="CZ79" i="14" s="1"/>
  <c r="CY79" i="14" a="1"/>
  <c r="CY79" i="14" s="1"/>
  <c r="DF79" i="14" s="1" a="1"/>
  <c r="DF79" i="14" s="1"/>
  <c r="CW79" i="14" a="1"/>
  <c r="CW79" i="14" s="1"/>
  <c r="CV79" i="14" a="1"/>
  <c r="CV79" i="14" s="1"/>
  <c r="CU79" i="14" a="1"/>
  <c r="CU79" i="14" s="1"/>
  <c r="CT79" i="14" a="1"/>
  <c r="CT79" i="14" s="1"/>
  <c r="BM79" i="14" a="1"/>
  <c r="BM79" i="14" s="1"/>
  <c r="BG79" i="14" a="1"/>
  <c r="BG79" i="14" s="1"/>
  <c r="BF79" i="14" a="1"/>
  <c r="BF79" i="14" s="1"/>
  <c r="BE79" i="14" a="1"/>
  <c r="BE79" i="14" s="1"/>
  <c r="BD79" i="14" a="1"/>
  <c r="BD79" i="14" s="1"/>
  <c r="AX79" i="14" a="1"/>
  <c r="AX79" i="14" s="1"/>
  <c r="AW79" i="14" a="1"/>
  <c r="AW79" i="14" s="1"/>
  <c r="AO79" i="14" a="1"/>
  <c r="AO79" i="14" s="1"/>
  <c r="AN79" i="14" a="1"/>
  <c r="AN79" i="14" s="1"/>
  <c r="B79" i="14" a="1"/>
  <c r="B79" i="14" s="1"/>
  <c r="DF78" i="14" a="1"/>
  <c r="DF78" i="14" s="1"/>
  <c r="CX78" i="14" a="1"/>
  <c r="CX78" i="14" s="1"/>
  <c r="CP78" i="14" a="1"/>
  <c r="CP78" i="14" s="1"/>
  <c r="CH78" i="14" a="1"/>
  <c r="CH78" i="14" s="1"/>
  <c r="BZ78" i="14" a="1"/>
  <c r="BZ78" i="14" s="1"/>
  <c r="BQ78" i="14" a="1"/>
  <c r="BQ78" i="14" s="1"/>
  <c r="BH78" i="14" a="1"/>
  <c r="BH78" i="14" s="1"/>
  <c r="AY78" i="14" a="1"/>
  <c r="AY78" i="14" s="1"/>
  <c r="AP78" i="14" a="1"/>
  <c r="AP78" i="14" s="1"/>
  <c r="AH78" i="14" a="1"/>
  <c r="AH78" i="14" s="1"/>
  <c r="Z78" i="14" a="1"/>
  <c r="Z78" i="14" s="1"/>
  <c r="Q78" i="14" a="1"/>
  <c r="Q78" i="14" s="1"/>
  <c r="H78" i="14" a="1"/>
  <c r="H78" i="14" s="1"/>
  <c r="DF77" i="14" a="1"/>
  <c r="DF77" i="14" s="1"/>
  <c r="CX77" i="14" a="1"/>
  <c r="CX77" i="14" s="1"/>
  <c r="CP77" i="14" a="1"/>
  <c r="CP77" i="14" s="1"/>
  <c r="CH77" i="14" a="1"/>
  <c r="CH77" i="14" s="1"/>
  <c r="BZ77" i="14" a="1"/>
  <c r="BZ77" i="14" s="1"/>
  <c r="BQ77" i="14" a="1"/>
  <c r="BQ77" i="14" s="1"/>
  <c r="BH77" i="14" a="1"/>
  <c r="BH77" i="14" s="1"/>
  <c r="AY77" i="14" a="1"/>
  <c r="AY77" i="14" s="1"/>
  <c r="AP77" i="14" a="1"/>
  <c r="AP77" i="14" s="1"/>
  <c r="AH77" i="14" a="1"/>
  <c r="AH77" i="14" s="1"/>
  <c r="Z77" i="14" a="1"/>
  <c r="Z77" i="14" s="1"/>
  <c r="Q77" i="14" a="1"/>
  <c r="Q77" i="14" s="1"/>
  <c r="H77" i="14" a="1"/>
  <c r="H77" i="14" s="1"/>
  <c r="DF76" i="14" a="1"/>
  <c r="DF76" i="14" s="1"/>
  <c r="CX76" i="14" a="1"/>
  <c r="CX76" i="14" s="1"/>
  <c r="CP76" i="14" a="1"/>
  <c r="CP76" i="14" s="1"/>
  <c r="CH76" i="14" a="1"/>
  <c r="CH76" i="14" s="1"/>
  <c r="BZ76" i="14" a="1"/>
  <c r="BZ76" i="14" s="1"/>
  <c r="BQ76" i="14" a="1"/>
  <c r="BQ76" i="14" s="1"/>
  <c r="BH76" i="14" a="1"/>
  <c r="BH76" i="14" s="1"/>
  <c r="AY76" i="14" a="1"/>
  <c r="AY76" i="14" s="1"/>
  <c r="AP76" i="14" a="1"/>
  <c r="AP76" i="14" s="1"/>
  <c r="AH76" i="14" a="1"/>
  <c r="AH76" i="14" s="1"/>
  <c r="Z76" i="14" a="1"/>
  <c r="Z76" i="14" s="1"/>
  <c r="Q76" i="14" a="1"/>
  <c r="Q76" i="14" s="1"/>
  <c r="H76" i="14" a="1"/>
  <c r="H76" i="14" s="1"/>
  <c r="DF75" i="14" a="1"/>
  <c r="DF75" i="14" s="1"/>
  <c r="DF74" i="14" s="1" a="1"/>
  <c r="DF74" i="14" s="1"/>
  <c r="CX75" i="14" a="1"/>
  <c r="CX75" i="14" s="1"/>
  <c r="CX74" i="14" s="1" a="1"/>
  <c r="CX74" i="14" s="1"/>
  <c r="CP75" i="14" a="1"/>
  <c r="CP75" i="14" s="1"/>
  <c r="CP74" i="14" s="1" a="1"/>
  <c r="CP74" i="14" s="1"/>
  <c r="CH75" i="14" a="1"/>
  <c r="CH75" i="14" s="1"/>
  <c r="CH74" i="14" s="1" a="1"/>
  <c r="CH74" i="14" s="1"/>
  <c r="BZ75" i="14" a="1"/>
  <c r="BZ75" i="14" s="1"/>
  <c r="BZ74" i="14" s="1" a="1"/>
  <c r="BZ74" i="14" s="1"/>
  <c r="BQ75" i="14" a="1"/>
  <c r="BQ75" i="14" s="1"/>
  <c r="BQ74" i="14" s="1" a="1"/>
  <c r="BQ74" i="14" s="1"/>
  <c r="BH75" i="14" a="1"/>
  <c r="BH75" i="14" s="1"/>
  <c r="BH74" i="14" s="1" a="1"/>
  <c r="BH74" i="14" s="1"/>
  <c r="AY75" i="14" a="1"/>
  <c r="AY75" i="14" s="1"/>
  <c r="AY74" i="14" s="1" a="1"/>
  <c r="AY74" i="14" s="1"/>
  <c r="AP75" i="14" a="1"/>
  <c r="AP75" i="14" s="1"/>
  <c r="AP74" i="14" s="1" a="1"/>
  <c r="AP74" i="14" s="1"/>
  <c r="AH75" i="14" a="1"/>
  <c r="AH75" i="14" s="1"/>
  <c r="AH74" i="14" s="1" a="1"/>
  <c r="AH74" i="14" s="1"/>
  <c r="Z75" i="14" a="1"/>
  <c r="Z75" i="14" s="1"/>
  <c r="Z74" i="14" s="1" a="1"/>
  <c r="Z74" i="14" s="1"/>
  <c r="Q75" i="14" a="1"/>
  <c r="Q75" i="14" s="1"/>
  <c r="Q74" i="14" s="1" a="1"/>
  <c r="Q74" i="14" s="1"/>
  <c r="H75" i="14" a="1"/>
  <c r="H75" i="14" s="1"/>
  <c r="H74" i="14" s="1" a="1"/>
  <c r="H74" i="14" s="1"/>
  <c r="DE74" i="14" a="1"/>
  <c r="DE74" i="14" s="1"/>
  <c r="DD74" i="14" a="1"/>
  <c r="DD74" i="14" s="1"/>
  <c r="DC74" i="14" a="1"/>
  <c r="DC74" i="14" s="1"/>
  <c r="DB74" i="14" a="1"/>
  <c r="DB74" i="14" s="1"/>
  <c r="DA74" i="14" a="1"/>
  <c r="DA74" i="14" s="1"/>
  <c r="CZ74" i="14" a="1"/>
  <c r="CZ74" i="14" s="1"/>
  <c r="CY74" i="14" a="1"/>
  <c r="CY74" i="14" s="1"/>
  <c r="CW74" i="14" a="1"/>
  <c r="CW74" i="14" s="1"/>
  <c r="CV74" i="14" a="1"/>
  <c r="CV74" i="14" s="1"/>
  <c r="CU74" i="14" a="1"/>
  <c r="CU74" i="14" s="1"/>
  <c r="CT74" i="14" a="1"/>
  <c r="CT74" i="14" s="1"/>
  <c r="CS74" i="14" a="1"/>
  <c r="CS74" i="14" s="1"/>
  <c r="CR74" i="14" a="1"/>
  <c r="CR74" i="14" s="1"/>
  <c r="CQ74" i="14" a="1"/>
  <c r="CQ74" i="14" s="1"/>
  <c r="CO74" i="14" a="1"/>
  <c r="CO74" i="14" s="1"/>
  <c r="CN74" i="14" a="1"/>
  <c r="CN74" i="14" s="1"/>
  <c r="CM74" i="14" a="1"/>
  <c r="CM74" i="14" s="1"/>
  <c r="CL74" i="14" a="1"/>
  <c r="CL74" i="14" s="1"/>
  <c r="CK74" i="14" a="1"/>
  <c r="CK74" i="14" s="1"/>
  <c r="CJ74" i="14" a="1"/>
  <c r="CJ74" i="14" s="1"/>
  <c r="CI74" i="14" a="1"/>
  <c r="CI74" i="14" s="1"/>
  <c r="CG74" i="14" a="1"/>
  <c r="CG74" i="14" s="1"/>
  <c r="CF74" i="14" a="1"/>
  <c r="CF74" i="14" s="1"/>
  <c r="CE74" i="14" a="1"/>
  <c r="CE74" i="14" s="1"/>
  <c r="CD74" i="14" a="1"/>
  <c r="CD74" i="14" s="1"/>
  <c r="CC74" i="14" a="1"/>
  <c r="CC74" i="14" s="1"/>
  <c r="CB74" i="14" a="1"/>
  <c r="CB74" i="14" s="1"/>
  <c r="CA74" i="14" a="1"/>
  <c r="CA74" i="14" s="1"/>
  <c r="BY74" i="14" a="1"/>
  <c r="BY74" i="14" s="1"/>
  <c r="BX74" i="14" a="1"/>
  <c r="BX74" i="14" s="1"/>
  <c r="BW74" i="14" a="1"/>
  <c r="BW74" i="14" s="1"/>
  <c r="BV74" i="14" a="1"/>
  <c r="BV74" i="14" s="1"/>
  <c r="BU74" i="14" a="1"/>
  <c r="BU74" i="14" s="1"/>
  <c r="BT74" i="14" a="1"/>
  <c r="BT74" i="14" s="1"/>
  <c r="BS74" i="14" a="1"/>
  <c r="BS74" i="14" s="1"/>
  <c r="BP74" i="14" a="1"/>
  <c r="BP74" i="14" s="1"/>
  <c r="BO74" i="14" a="1"/>
  <c r="BO74" i="14" s="1"/>
  <c r="BN74" i="14" a="1"/>
  <c r="BN74" i="14" s="1"/>
  <c r="BM74" i="14" a="1"/>
  <c r="BM74" i="14" s="1"/>
  <c r="BG74" i="14" a="1"/>
  <c r="BG74" i="14" s="1"/>
  <c r="BF74" i="14" a="1"/>
  <c r="BF74" i="14" s="1"/>
  <c r="BE74" i="14" a="1"/>
  <c r="BE74" i="14" s="1"/>
  <c r="BD74" i="14" a="1"/>
  <c r="BD74" i="14" s="1"/>
  <c r="BC74" i="14" a="1"/>
  <c r="BC74" i="14" s="1"/>
  <c r="BB74" i="14" a="1"/>
  <c r="BB74" i="14" s="1"/>
  <c r="BA74" i="14" a="1"/>
  <c r="BA74" i="14" s="1"/>
  <c r="AX74" i="14" a="1"/>
  <c r="AX74" i="14" s="1"/>
  <c r="AW74" i="14" a="1"/>
  <c r="AW74" i="14" s="1"/>
  <c r="AV74" i="14" a="1"/>
  <c r="AV74" i="14" s="1"/>
  <c r="AU74" i="14" a="1"/>
  <c r="AU74" i="14" s="1"/>
  <c r="AT74" i="14" a="1"/>
  <c r="AT74" i="14" s="1"/>
  <c r="AS74" i="14" a="1"/>
  <c r="AS74" i="14" s="1"/>
  <c r="AR74" i="14" a="1"/>
  <c r="AR74" i="14" s="1"/>
  <c r="AO74" i="14" a="1"/>
  <c r="AO74" i="14" s="1"/>
  <c r="AN74" i="14" a="1"/>
  <c r="AN74" i="14" s="1"/>
  <c r="AL74" i="14" a="1"/>
  <c r="AL74" i="14" s="1"/>
  <c r="AK74" i="14" a="1"/>
  <c r="AK74" i="14" s="1"/>
  <c r="AJ74" i="14" a="1"/>
  <c r="AJ74" i="14" s="1"/>
  <c r="AI74" i="14" a="1"/>
  <c r="AI74" i="14" s="1"/>
  <c r="AG74" i="14" a="1"/>
  <c r="AG74" i="14" s="1"/>
  <c r="AF74" i="14" a="1"/>
  <c r="AF74" i="14" s="1"/>
  <c r="AE74" i="14" a="1"/>
  <c r="AE74" i="14" s="1"/>
  <c r="AD74" i="14" a="1"/>
  <c r="AD74" i="14" s="1"/>
  <c r="AC74" i="14" a="1"/>
  <c r="AC74" i="14" s="1"/>
  <c r="AB74" i="14" a="1"/>
  <c r="AB74" i="14" s="1"/>
  <c r="AA74" i="14" a="1"/>
  <c r="AA74" i="14" s="1"/>
  <c r="Y74" i="14" a="1"/>
  <c r="Y74" i="14" s="1"/>
  <c r="X74" i="14" a="1"/>
  <c r="X74" i="14" s="1"/>
  <c r="W74" i="14" a="1"/>
  <c r="W74" i="14" s="1"/>
  <c r="V74" i="14" a="1"/>
  <c r="V74" i="14" s="1"/>
  <c r="U74" i="14" a="1"/>
  <c r="U74" i="14" s="1"/>
  <c r="T74" i="14" a="1"/>
  <c r="T74" i="14" s="1"/>
  <c r="S74" i="14" a="1"/>
  <c r="S74" i="14" s="1"/>
  <c r="P74" i="14" a="1"/>
  <c r="P74" i="14" s="1"/>
  <c r="O74" i="14" a="1"/>
  <c r="O74" i="14" s="1"/>
  <c r="N74" i="14" a="1"/>
  <c r="N74" i="14" s="1"/>
  <c r="M74" i="14" a="1"/>
  <c r="M74" i="14" s="1"/>
  <c r="L74" i="14" a="1"/>
  <c r="L74" i="14" s="1"/>
  <c r="K74" i="14" a="1"/>
  <c r="K74" i="14" s="1"/>
  <c r="J74" i="14" a="1"/>
  <c r="J74" i="14" s="1"/>
  <c r="G74" i="14" a="1"/>
  <c r="G74" i="14" s="1"/>
  <c r="F74" i="14" a="1"/>
  <c r="F74" i="14" s="1"/>
  <c r="E74" i="14" a="1"/>
  <c r="E74" i="14" s="1"/>
  <c r="D74" i="14" a="1"/>
  <c r="D74" i="14" s="1"/>
  <c r="C74" i="14" a="1"/>
  <c r="C74" i="14" s="1"/>
  <c r="B74" i="14" a="1"/>
  <c r="B74" i="14" s="1"/>
  <c r="B73" i="14" a="1"/>
  <c r="B73" i="14" s="1"/>
  <c r="DE71" i="14"/>
  <c r="DD71" i="14"/>
  <c r="DC71" i="14"/>
  <c r="DB71" i="14"/>
  <c r="DA71" i="14"/>
  <c r="CZ71" i="14"/>
  <c r="CY71" i="14"/>
  <c r="DF71" i="14" s="1" a="1"/>
  <c r="DF71" i="14" s="1"/>
  <c r="CW71" i="14"/>
  <c r="CV71" i="14"/>
  <c r="CU71" i="14"/>
  <c r="CT71" i="14"/>
  <c r="BJ71" i="14" a="1"/>
  <c r="BJ71" i="14" s="1"/>
  <c r="DE70" i="14"/>
  <c r="DD70" i="14"/>
  <c r="DC70" i="14"/>
  <c r="DB70" i="14"/>
  <c r="DA70" i="14"/>
  <c r="CZ70" i="14"/>
  <c r="CY70" i="14"/>
  <c r="CW70" i="14"/>
  <c r="CV70" i="14"/>
  <c r="CU70" i="14"/>
  <c r="CT70" i="14"/>
  <c r="CS70" i="14"/>
  <c r="CR70" i="14"/>
  <c r="CQ70" i="14"/>
  <c r="DE69" i="14"/>
  <c r="DD69" i="14"/>
  <c r="DC69" i="14"/>
  <c r="DB69" i="14"/>
  <c r="DA69" i="14"/>
  <c r="CZ69" i="14"/>
  <c r="CY69" i="14"/>
  <c r="CW69" i="14"/>
  <c r="CV69" i="14"/>
  <c r="CU69" i="14"/>
  <c r="CT69" i="14"/>
  <c r="CS69" i="14"/>
  <c r="CR69" i="14"/>
  <c r="CQ69" i="14"/>
  <c r="DE68" i="14"/>
  <c r="DD68" i="14"/>
  <c r="DC68" i="14"/>
  <c r="DB68" i="14"/>
  <c r="DA68" i="14"/>
  <c r="CZ68" i="14"/>
  <c r="CY68" i="14"/>
  <c r="CW68" i="14"/>
  <c r="CV68" i="14"/>
  <c r="CU68" i="14"/>
  <c r="CT68" i="14"/>
  <c r="CS68" i="14"/>
  <c r="CS71" i="14" s="1"/>
  <c r="CS79" i="14" s="1" a="1"/>
  <c r="CS79" i="14" s="1"/>
  <c r="CR68" i="14"/>
  <c r="CR71" i="14" s="1"/>
  <c r="CR79" i="14" s="1" a="1"/>
  <c r="CR79" i="14" s="1"/>
  <c r="CQ68" i="14"/>
  <c r="CQ71" i="14" s="1"/>
  <c r="DF67" i="14"/>
  <c r="CX67" i="14"/>
  <c r="CP67" i="14"/>
  <c r="CH67" i="14"/>
  <c r="BZ67" i="14"/>
  <c r="BQ67" i="14"/>
  <c r="BH67" i="14"/>
  <c r="AY67" i="14"/>
  <c r="AP67" i="14"/>
  <c r="AH67" i="14"/>
  <c r="Z67" i="14"/>
  <c r="Q67" i="14" a="1"/>
  <c r="Q67" i="14" s="1"/>
  <c r="H67" i="14"/>
  <c r="DF66" i="14" a="1"/>
  <c r="DF66" i="14" s="1"/>
  <c r="CX66" i="14" a="1"/>
  <c r="CX66" i="14" s="1"/>
  <c r="CP66" i="14" a="1"/>
  <c r="CP66" i="14" s="1"/>
  <c r="CH66" i="14" a="1"/>
  <c r="CH66" i="14" s="1"/>
  <c r="BZ66" i="14" a="1"/>
  <c r="BZ66" i="14" s="1"/>
  <c r="BQ66" i="14" a="1"/>
  <c r="BQ66" i="14" s="1"/>
  <c r="BH66" i="14" a="1"/>
  <c r="BH66" i="14" s="1"/>
  <c r="AX66" i="14" a="1"/>
  <c r="AX66" i="14" s="1"/>
  <c r="AW66" i="14" a="1"/>
  <c r="AW66" i="14" s="1"/>
  <c r="AS66" i="14" a="1"/>
  <c r="AS66" i="14" s="1"/>
  <c r="AY66" i="14" s="1" a="1"/>
  <c r="AY66" i="14" s="1"/>
  <c r="AN66" i="14" a="1"/>
  <c r="AN66" i="14" s="1"/>
  <c r="AL66" i="14" a="1"/>
  <c r="AL66" i="14" s="1"/>
  <c r="AJ66" i="14" a="1"/>
  <c r="AJ66" i="14" s="1"/>
  <c r="AP66" i="14" s="1" a="1"/>
  <c r="AP66" i="14" s="1"/>
  <c r="AB66" i="14" a="1"/>
  <c r="AB66" i="14" s="1"/>
  <c r="AH66" i="14" s="1" a="1"/>
  <c r="AH66" i="14" s="1"/>
  <c r="X66" i="14" a="1"/>
  <c r="X66" i="14" s="1"/>
  <c r="T66" i="14" a="1"/>
  <c r="T66" i="14" s="1"/>
  <c r="S66" i="14" a="1"/>
  <c r="S66" i="14" s="1"/>
  <c r="Z66" i="14" s="1" a="1"/>
  <c r="Z66" i="14" s="1"/>
  <c r="N66" i="14" a="1"/>
  <c r="N66" i="14" s="1"/>
  <c r="M66" i="14" a="1"/>
  <c r="M66" i="14" s="1"/>
  <c r="L66" i="14" a="1"/>
  <c r="L66" i="14" s="1"/>
  <c r="K66" i="14" a="1"/>
  <c r="K66" i="14" s="1"/>
  <c r="J66" i="14" a="1"/>
  <c r="J66" i="14" s="1"/>
  <c r="Q66" i="14" s="1" a="1"/>
  <c r="Q66" i="14" s="1"/>
  <c r="G66" i="14" a="1"/>
  <c r="G66" i="14" s="1"/>
  <c r="F66" i="14" a="1"/>
  <c r="F66" i="14" s="1"/>
  <c r="B66" i="14" a="1"/>
  <c r="B66" i="14" s="1"/>
  <c r="H66" i="14" s="1" a="1"/>
  <c r="H66" i="14" s="1"/>
  <c r="G64" i="14" a="1"/>
  <c r="G64" i="14" s="1"/>
  <c r="G65" i="14" s="1" a="1"/>
  <c r="G65" i="14" s="1"/>
  <c r="G71" i="14" s="1" a="1"/>
  <c r="G71" i="14" s="1"/>
  <c r="G79" i="14" s="1" a="1"/>
  <c r="G79" i="14" s="1"/>
  <c r="F64" i="14" a="1"/>
  <c r="F64" i="14" s="1"/>
  <c r="F65" i="14" s="1" a="1"/>
  <c r="F65" i="14" s="1"/>
  <c r="F71" i="14" s="1" a="1"/>
  <c r="F71" i="14" s="1"/>
  <c r="F79" i="14" s="1" a="1"/>
  <c r="F79" i="14" s="1"/>
  <c r="E64" i="14" a="1"/>
  <c r="E64" i="14" s="1"/>
  <c r="E65" i="14" s="1" a="1"/>
  <c r="E65" i="14" s="1"/>
  <c r="E71" i="14" s="1" a="1"/>
  <c r="E71" i="14" s="1"/>
  <c r="E79" i="14" s="1" a="1"/>
  <c r="E79" i="14" s="1"/>
  <c r="D64" i="14" a="1"/>
  <c r="D64" i="14" s="1"/>
  <c r="D65" i="14" s="1" a="1"/>
  <c r="D65" i="14" s="1"/>
  <c r="D71" i="14" s="1" a="1"/>
  <c r="D71" i="14" s="1"/>
  <c r="D79" i="14" s="1" a="1"/>
  <c r="D79" i="14" s="1"/>
  <c r="C64" i="14" a="1"/>
  <c r="C64" i="14" s="1"/>
  <c r="C65" i="14" s="1" a="1"/>
  <c r="C65" i="14" s="1"/>
  <c r="C71" i="14" s="1" a="1"/>
  <c r="C71" i="14" s="1"/>
  <c r="C79" i="14" s="1" a="1"/>
  <c r="C79" i="14" s="1"/>
  <c r="B64" i="14" a="1"/>
  <c r="B64" i="14" s="1"/>
  <c r="DF63" i="14"/>
  <c r="CX63" i="14"/>
  <c r="CP63" i="14"/>
  <c r="CH63" i="14"/>
  <c r="BZ63" i="14"/>
  <c r="BQ63" i="14"/>
  <c r="BH63" i="14"/>
  <c r="AY63" i="14"/>
  <c r="AP63" i="14"/>
  <c r="AH63" i="14"/>
  <c r="Z63" i="14"/>
  <c r="Q63" i="14"/>
  <c r="H63" i="14"/>
  <c r="DF62" i="14" a="1"/>
  <c r="DF62" i="14" s="1"/>
  <c r="CX62" i="14" a="1"/>
  <c r="CX62" i="14" s="1"/>
  <c r="CP62" i="14" a="1"/>
  <c r="CP62" i="14" s="1"/>
  <c r="CH62" i="14" a="1"/>
  <c r="CH62" i="14" s="1"/>
  <c r="BZ62" i="14" a="1"/>
  <c r="BZ62" i="14" s="1"/>
  <c r="BQ62" i="14" a="1"/>
  <c r="BQ62" i="14" s="1"/>
  <c r="BH62" i="14" a="1"/>
  <c r="BH62" i="14" s="1"/>
  <c r="AY62" i="14" a="1"/>
  <c r="AY62" i="14" s="1"/>
  <c r="AP62" i="14" a="1"/>
  <c r="AP62" i="14" s="1"/>
  <c r="AH62" i="14" a="1"/>
  <c r="AH62" i="14" s="1"/>
  <c r="Z62" i="14" a="1"/>
  <c r="Z62" i="14" s="1"/>
  <c r="Q62" i="14" a="1"/>
  <c r="Q62" i="14" s="1"/>
  <c r="H62" i="14" a="1"/>
  <c r="H62" i="14" s="1"/>
  <c r="DF59" i="14" a="1"/>
  <c r="DF59" i="14" s="1"/>
  <c r="CX59" i="14" a="1"/>
  <c r="CX59" i="14" s="1"/>
  <c r="CP59" i="14" a="1"/>
  <c r="CP59" i="14" s="1"/>
  <c r="CH59" i="14" a="1"/>
  <c r="CH59" i="14" s="1"/>
  <c r="BZ59" i="14" a="1"/>
  <c r="BZ59" i="14" s="1"/>
  <c r="BQ59" i="14" a="1"/>
  <c r="BQ59" i="14" s="1"/>
  <c r="BH59" i="14" a="1"/>
  <c r="BH59" i="14" s="1"/>
  <c r="AY59" i="14" a="1"/>
  <c r="AY59" i="14" s="1"/>
  <c r="AP59" i="14" a="1"/>
  <c r="AP59" i="14" s="1"/>
  <c r="AH59" i="14" a="1"/>
  <c r="AH59" i="14" s="1"/>
  <c r="Z59" i="14" a="1"/>
  <c r="Z59" i="14" s="1"/>
  <c r="Q59" i="14" a="1"/>
  <c r="Q59" i="14" s="1"/>
  <c r="H59" i="14" a="1"/>
  <c r="H59" i="14" s="1"/>
  <c r="DF58" i="14" a="1"/>
  <c r="DF58" i="14" s="1"/>
  <c r="CX58" i="14" a="1"/>
  <c r="CX58" i="14" s="1"/>
  <c r="CP58" i="14" a="1"/>
  <c r="CP58" i="14" s="1"/>
  <c r="CH58" i="14" a="1"/>
  <c r="CH58" i="14" s="1"/>
  <c r="BZ58" i="14" a="1"/>
  <c r="BZ58" i="14" s="1"/>
  <c r="BQ58" i="14" a="1"/>
  <c r="BQ58" i="14" s="1"/>
  <c r="BH58" i="14" a="1"/>
  <c r="BH58" i="14" s="1"/>
  <c r="AY58" i="14" a="1"/>
  <c r="AY58" i="14" s="1"/>
  <c r="AP58" i="14" a="1"/>
  <c r="AP58" i="14" s="1"/>
  <c r="AH58" i="14" a="1"/>
  <c r="AH58" i="14" s="1"/>
  <c r="Z58" i="14" a="1"/>
  <c r="Z58" i="14" s="1"/>
  <c r="Q58" i="14" a="1"/>
  <c r="Q58" i="14" s="1"/>
  <c r="H58" i="14" a="1"/>
  <c r="H58" i="14" s="1"/>
  <c r="DF55" i="14" a="1"/>
  <c r="DF55" i="14" s="1"/>
  <c r="CX55" i="14" a="1"/>
  <c r="CX55" i="14" s="1"/>
  <c r="CP55" i="14" a="1"/>
  <c r="CP55" i="14" s="1"/>
  <c r="CH55" i="14" a="1"/>
  <c r="CH55" i="14" s="1"/>
  <c r="BZ55" i="14" a="1"/>
  <c r="BZ55" i="14" s="1"/>
  <c r="BQ55" i="14" a="1"/>
  <c r="BQ55" i="14" s="1"/>
  <c r="BH55" i="14" a="1"/>
  <c r="BH55" i="14" s="1"/>
  <c r="AY55" i="14" a="1"/>
  <c r="AY55" i="14" s="1"/>
  <c r="AP55" i="14" a="1"/>
  <c r="AP55" i="14" s="1"/>
  <c r="AH55" i="14" a="1"/>
  <c r="AH55" i="14" s="1"/>
  <c r="Z55" i="14" a="1"/>
  <c r="Z55" i="14" s="1"/>
  <c r="Q55" i="14" a="1"/>
  <c r="Q55" i="14" s="1"/>
  <c r="H55" i="14"/>
  <c r="DF54" i="14" a="1"/>
  <c r="DF54" i="14" s="1"/>
  <c r="CX54" i="14" a="1"/>
  <c r="CX54" i="14" s="1"/>
  <c r="CP54" i="14" a="1"/>
  <c r="CP54" i="14" s="1"/>
  <c r="CH54" i="14" a="1"/>
  <c r="CH54" i="14" s="1"/>
  <c r="BZ54" i="14" a="1"/>
  <c r="BZ54" i="14" s="1"/>
  <c r="BQ54" i="14" a="1"/>
  <c r="BQ54" i="14" s="1"/>
  <c r="BH54" i="14" a="1"/>
  <c r="BH54" i="14" s="1"/>
  <c r="AY54" i="14" a="1"/>
  <c r="AY54" i="14" s="1"/>
  <c r="AP54" i="14" a="1"/>
  <c r="AP54" i="14" s="1"/>
  <c r="AH54" i="14" a="1"/>
  <c r="AH54" i="14" s="1"/>
  <c r="Z54" i="14" a="1"/>
  <c r="Z54" i="14" s="1"/>
  <c r="Q54" i="14" a="1"/>
  <c r="Q54" i="14" s="1"/>
  <c r="H54" i="14"/>
  <c r="DF53" i="14" a="1"/>
  <c r="DF53" i="14" s="1"/>
  <c r="CX53" i="14" a="1"/>
  <c r="CX53" i="14" s="1"/>
  <c r="CP53" i="14" a="1"/>
  <c r="CP53" i="14" s="1"/>
  <c r="CH53" i="14" a="1"/>
  <c r="CH53" i="14" s="1"/>
  <c r="BZ53" i="14" a="1"/>
  <c r="BZ53" i="14" s="1"/>
  <c r="BQ53" i="14" a="1"/>
  <c r="BQ53" i="14" s="1"/>
  <c r="BH53" i="14" a="1"/>
  <c r="BH53" i="14" s="1"/>
  <c r="AY53" i="14" a="1"/>
  <c r="AY53" i="14" s="1"/>
  <c r="AP53" i="14" a="1"/>
  <c r="AP53" i="14" s="1"/>
  <c r="AH53" i="14" a="1"/>
  <c r="AH53" i="14" s="1"/>
  <c r="Z53" i="14" a="1"/>
  <c r="Z53" i="14" s="1"/>
  <c r="Q53" i="14" a="1"/>
  <c r="Q53" i="14" s="1"/>
  <c r="H53" i="14"/>
  <c r="DF52" i="14" a="1"/>
  <c r="DF52" i="14" s="1"/>
  <c r="CX52" i="14" a="1"/>
  <c r="CX52" i="14" s="1"/>
  <c r="CP52" i="14" a="1"/>
  <c r="CP52" i="14" s="1"/>
  <c r="CH52" i="14" a="1"/>
  <c r="CH52" i="14" s="1"/>
  <c r="BZ52" i="14" a="1"/>
  <c r="BZ52" i="14" s="1"/>
  <c r="BQ52" i="14" a="1"/>
  <c r="BQ52" i="14" s="1"/>
  <c r="BH52" i="14" a="1"/>
  <c r="BH52" i="14" s="1"/>
  <c r="AY52" i="14" a="1"/>
  <c r="AY52" i="14" s="1"/>
  <c r="AP52" i="14" a="1"/>
  <c r="AP52" i="14" s="1"/>
  <c r="AH52" i="14" a="1"/>
  <c r="AH52" i="14" s="1"/>
  <c r="Z52" i="14" a="1"/>
  <c r="Z52" i="14" s="1"/>
  <c r="Q52" i="14" a="1"/>
  <c r="Q52" i="14" s="1"/>
  <c r="H52" i="14"/>
  <c r="DF51" i="14" a="1"/>
  <c r="DF51" i="14" s="1"/>
  <c r="CX51" i="14" a="1"/>
  <c r="CX51" i="14" s="1"/>
  <c r="CP51" i="14" a="1"/>
  <c r="CP51" i="14" s="1"/>
  <c r="CH51" i="14" a="1"/>
  <c r="CH51" i="14" s="1"/>
  <c r="BZ51" i="14" a="1"/>
  <c r="BZ51" i="14" s="1"/>
  <c r="BQ51" i="14" a="1"/>
  <c r="BQ51" i="14" s="1"/>
  <c r="BH51" i="14" a="1"/>
  <c r="BH51" i="14" s="1"/>
  <c r="AY51" i="14" a="1"/>
  <c r="AY51" i="14" s="1"/>
  <c r="AP51" i="14" a="1"/>
  <c r="AP51" i="14" s="1"/>
  <c r="AH51" i="14" a="1"/>
  <c r="AH51" i="14" s="1"/>
  <c r="Z51" i="14" a="1"/>
  <c r="Z51" i="14" s="1"/>
  <c r="Q51" i="14" a="1"/>
  <c r="Q51" i="14" s="1"/>
  <c r="H51" i="14"/>
  <c r="DF50" i="14" a="1"/>
  <c r="DF50" i="14" s="1"/>
  <c r="CX50" i="14" a="1"/>
  <c r="CX50" i="14" s="1"/>
  <c r="CP50" i="14" a="1"/>
  <c r="CP50" i="14" s="1"/>
  <c r="CH50" i="14" a="1"/>
  <c r="CH50" i="14" s="1"/>
  <c r="BZ50" i="14" a="1"/>
  <c r="BZ50" i="14" s="1"/>
  <c r="BQ50" i="14" a="1"/>
  <c r="BQ50" i="14" s="1"/>
  <c r="BH50" i="14" a="1"/>
  <c r="BH50" i="14" s="1"/>
  <c r="AY50" i="14" a="1"/>
  <c r="AY50" i="14" s="1"/>
  <c r="AP50" i="14" a="1"/>
  <c r="AP50" i="14" s="1"/>
  <c r="AH50" i="14" a="1"/>
  <c r="AH50" i="14" s="1"/>
  <c r="Z50" i="14" a="1"/>
  <c r="Z50" i="14" s="1"/>
  <c r="Q50" i="14" a="1"/>
  <c r="Q50" i="14" s="1"/>
  <c r="H50" i="14"/>
  <c r="DF49" i="14" a="1"/>
  <c r="DF49" i="14" s="1"/>
  <c r="CX49" i="14" a="1"/>
  <c r="CX49" i="14" s="1"/>
  <c r="CP49" i="14" a="1"/>
  <c r="CP49" i="14" s="1"/>
  <c r="CH49" i="14" a="1"/>
  <c r="CH49" i="14" s="1"/>
  <c r="BZ49" i="14" a="1"/>
  <c r="BZ49" i="14" s="1"/>
  <c r="BQ49" i="14" a="1"/>
  <c r="BQ49" i="14" s="1"/>
  <c r="BH49" i="14" a="1"/>
  <c r="BH49" i="14" s="1"/>
  <c r="AY49" i="14" a="1"/>
  <c r="AY49" i="14" s="1"/>
  <c r="AP49" i="14" a="1"/>
  <c r="AP49" i="14" s="1"/>
  <c r="AH49" i="14" a="1"/>
  <c r="AH49" i="14" s="1"/>
  <c r="Z49" i="14" a="1"/>
  <c r="Z49" i="14" s="1"/>
  <c r="Q49" i="14" a="1"/>
  <c r="Q49" i="14" s="1"/>
  <c r="H49" i="14"/>
  <c r="DF48" i="14" a="1"/>
  <c r="DF48" i="14" s="1"/>
  <c r="CX48" i="14" a="1"/>
  <c r="CX48" i="14" s="1"/>
  <c r="CP48" i="14" a="1"/>
  <c r="CP48" i="14" s="1"/>
  <c r="CH48" i="14" a="1"/>
  <c r="CH48" i="14" s="1"/>
  <c r="BZ48" i="14" a="1"/>
  <c r="BZ48" i="14" s="1"/>
  <c r="BQ48" i="14" a="1"/>
  <c r="BQ48" i="14" s="1"/>
  <c r="BH48" i="14" a="1"/>
  <c r="BH48" i="14" s="1"/>
  <c r="AY48" i="14" a="1"/>
  <c r="AY48" i="14" s="1"/>
  <c r="AP48" i="14" a="1"/>
  <c r="AP48" i="14" s="1"/>
  <c r="AH48" i="14" a="1"/>
  <c r="AH48" i="14" s="1"/>
  <c r="Z48" i="14" a="1"/>
  <c r="Z48" i="14" s="1"/>
  <c r="Q48" i="14" a="1"/>
  <c r="Q48" i="14" s="1"/>
  <c r="H48" i="14"/>
  <c r="DF47" i="14" a="1"/>
  <c r="DF47" i="14" s="1"/>
  <c r="CX47" i="14" a="1"/>
  <c r="CX47" i="14" s="1"/>
  <c r="CP47" i="14" a="1"/>
  <c r="CP47" i="14" s="1"/>
  <c r="CH47" i="14" a="1"/>
  <c r="CH47" i="14" s="1"/>
  <c r="BZ47" i="14" a="1"/>
  <c r="BZ47" i="14" s="1"/>
  <c r="BQ47" i="14" a="1"/>
  <c r="BQ47" i="14" s="1"/>
  <c r="BH47" i="14" a="1"/>
  <c r="BH47" i="14" s="1"/>
  <c r="AY47" i="14" a="1"/>
  <c r="AY47" i="14" s="1"/>
  <c r="AP47" i="14" a="1"/>
  <c r="AP47" i="14" s="1"/>
  <c r="AH47" i="14" a="1"/>
  <c r="AH47" i="14" s="1"/>
  <c r="Z47" i="14" a="1"/>
  <c r="Z47" i="14" s="1"/>
  <c r="Q47" i="14" a="1"/>
  <c r="Q47" i="14" s="1"/>
  <c r="H47" i="14"/>
  <c r="DF46" i="14" a="1"/>
  <c r="DF46" i="14" s="1"/>
  <c r="CX46" i="14" a="1"/>
  <c r="CX46" i="14" s="1"/>
  <c r="CP46" i="14" a="1"/>
  <c r="CP46" i="14" s="1"/>
  <c r="CH46" i="14" a="1"/>
  <c r="CH46" i="14" s="1"/>
  <c r="BZ46" i="14" a="1"/>
  <c r="BZ46" i="14" s="1"/>
  <c r="BQ46" i="14" a="1"/>
  <c r="BQ46" i="14" s="1"/>
  <c r="BH46" i="14" a="1"/>
  <c r="BH46" i="14" s="1"/>
  <c r="AY46" i="14" a="1"/>
  <c r="AY46" i="14" s="1"/>
  <c r="AP46" i="14" a="1"/>
  <c r="AP46" i="14" s="1"/>
  <c r="AH46" i="14" a="1"/>
  <c r="AH46" i="14" s="1"/>
  <c r="Z46" i="14" a="1"/>
  <c r="Z46" i="14" s="1"/>
  <c r="Q46" i="14" a="1"/>
  <c r="Q46" i="14" s="1"/>
  <c r="H46" i="14"/>
  <c r="DF43" i="14" a="1"/>
  <c r="DF43" i="14" s="1"/>
  <c r="CX43" i="14" a="1"/>
  <c r="CX43" i="14" s="1"/>
  <c r="CP43" i="14" a="1"/>
  <c r="CP43" i="14" s="1"/>
  <c r="CH43" i="14" a="1"/>
  <c r="CH43" i="14" s="1"/>
  <c r="BZ43" i="14" a="1"/>
  <c r="BZ43" i="14" s="1"/>
  <c r="BQ43" i="14" a="1"/>
  <c r="BQ43" i="14" s="1"/>
  <c r="BH43" i="14" a="1"/>
  <c r="BH43" i="14" s="1"/>
  <c r="AY43" i="14" a="1"/>
  <c r="AY43" i="14" s="1"/>
  <c r="AP43" i="14" a="1"/>
  <c r="AP43" i="14" s="1"/>
  <c r="AH43" i="14" a="1"/>
  <c r="AH43" i="14" s="1"/>
  <c r="Z43" i="14" a="1"/>
  <c r="Z43" i="14" s="1"/>
  <c r="Q43" i="14" a="1"/>
  <c r="Q43" i="14" s="1"/>
  <c r="H43" i="14" a="1"/>
  <c r="H43" i="14" s="1"/>
  <c r="DF42" i="14" a="1"/>
  <c r="DF42" i="14" s="1"/>
  <c r="CX42" i="14" a="1"/>
  <c r="CX42" i="14" s="1"/>
  <c r="CP42" i="14" a="1"/>
  <c r="CP42" i="14" s="1"/>
  <c r="CH42" i="14" a="1"/>
  <c r="CH42" i="14" s="1"/>
  <c r="BZ42" i="14" a="1"/>
  <c r="BZ42" i="14" s="1"/>
  <c r="BQ42" i="14" a="1"/>
  <c r="BQ42" i="14" s="1"/>
  <c r="BH42" i="14" a="1"/>
  <c r="BH42" i="14" s="1"/>
  <c r="AY42" i="14" a="1"/>
  <c r="AY42" i="14" s="1"/>
  <c r="AP42" i="14" a="1"/>
  <c r="AP42" i="14" s="1"/>
  <c r="AH42" i="14" a="1"/>
  <c r="AH42" i="14" s="1"/>
  <c r="Z42" i="14" a="1"/>
  <c r="Z42" i="14" s="1"/>
  <c r="Q42" i="14" a="1"/>
  <c r="Q42" i="14" s="1"/>
  <c r="H42" i="14" a="1"/>
  <c r="H42" i="14" s="1"/>
  <c r="DF41" i="14" a="1"/>
  <c r="DF41" i="14" s="1"/>
  <c r="CX41" i="14" a="1"/>
  <c r="CX41" i="14" s="1"/>
  <c r="CP41" i="14" a="1"/>
  <c r="CP41" i="14" s="1"/>
  <c r="CH41" i="14" a="1"/>
  <c r="CH41" i="14" s="1"/>
  <c r="BZ41" i="14" a="1"/>
  <c r="BZ41" i="14" s="1"/>
  <c r="BQ41" i="14" a="1"/>
  <c r="BQ41" i="14" s="1"/>
  <c r="BH41" i="14" a="1"/>
  <c r="BH41" i="14" s="1"/>
  <c r="AY41" i="14" a="1"/>
  <c r="AY41" i="14" s="1"/>
  <c r="AP41" i="14" a="1"/>
  <c r="AP41" i="14" s="1"/>
  <c r="AH41" i="14" a="1"/>
  <c r="AH41" i="14" s="1"/>
  <c r="Z41" i="14" a="1"/>
  <c r="Z41" i="14" s="1"/>
  <c r="Q41" i="14" a="1"/>
  <c r="Q41" i="14" s="1"/>
  <c r="H41" i="14" a="1"/>
  <c r="H41" i="14" s="1"/>
  <c r="DF40" i="14" a="1"/>
  <c r="DF40" i="14" s="1"/>
  <c r="CX40" i="14" a="1"/>
  <c r="CX40" i="14" s="1"/>
  <c r="CP40" i="14" a="1"/>
  <c r="CP40" i="14" s="1"/>
  <c r="CH40" i="14" a="1"/>
  <c r="CH40" i="14" s="1"/>
  <c r="BZ40" i="14" a="1"/>
  <c r="BZ40" i="14" s="1"/>
  <c r="BQ40" i="14" a="1"/>
  <c r="BQ40" i="14" s="1"/>
  <c r="BH40" i="14" a="1"/>
  <c r="BH40" i="14" s="1"/>
  <c r="AY40" i="14" a="1"/>
  <c r="AY40" i="14" s="1"/>
  <c r="AP40" i="14" a="1"/>
  <c r="AP40" i="14" s="1"/>
  <c r="AH40" i="14" a="1"/>
  <c r="AH40" i="14" s="1"/>
  <c r="Z40" i="14" a="1"/>
  <c r="Z40" i="14" s="1"/>
  <c r="Q40" i="14" a="1"/>
  <c r="Q40" i="14" s="1"/>
  <c r="H40" i="14" a="1"/>
  <c r="H40" i="14" s="1"/>
  <c r="DF39" i="14" a="1"/>
  <c r="DF39" i="14" s="1"/>
  <c r="CX39" i="14" a="1"/>
  <c r="CX39" i="14" s="1"/>
  <c r="CP39" i="14" a="1"/>
  <c r="CP39" i="14" s="1"/>
  <c r="CH39" i="14" a="1"/>
  <c r="CH39" i="14" s="1"/>
  <c r="BZ39" i="14" a="1"/>
  <c r="BZ39" i="14" s="1"/>
  <c r="BQ39" i="14" a="1"/>
  <c r="BQ39" i="14" s="1"/>
  <c r="BH39" i="14" a="1"/>
  <c r="BH39" i="14" s="1"/>
  <c r="AY39" i="14" a="1"/>
  <c r="AY39" i="14" s="1"/>
  <c r="AP39" i="14" a="1"/>
  <c r="AP39" i="14" s="1"/>
  <c r="AH39" i="14" a="1"/>
  <c r="AH39" i="14" s="1"/>
  <c r="Z39" i="14" a="1"/>
  <c r="Z39" i="14" s="1"/>
  <c r="Q39" i="14" a="1"/>
  <c r="Q39" i="14" s="1"/>
  <c r="H39" i="14" a="1"/>
  <c r="H39" i="14" s="1"/>
  <c r="DF37" i="14" a="1"/>
  <c r="DF37" i="14" s="1"/>
  <c r="CX37" i="14" a="1"/>
  <c r="CX37" i="14" s="1"/>
  <c r="CP37" i="14" a="1"/>
  <c r="CP37" i="14" s="1"/>
  <c r="CH37" i="14" a="1"/>
  <c r="CH37" i="14" s="1"/>
  <c r="BZ37" i="14" a="1"/>
  <c r="BZ37" i="14" s="1"/>
  <c r="BQ37" i="14" a="1"/>
  <c r="BQ37" i="14" s="1"/>
  <c r="BH37" i="14" a="1"/>
  <c r="BH37" i="14" s="1"/>
  <c r="AY37" i="14" a="1"/>
  <c r="AY37" i="14" s="1"/>
  <c r="AP37" i="14" a="1"/>
  <c r="AP37" i="14" s="1"/>
  <c r="AH37" i="14" a="1"/>
  <c r="AH37" i="14" s="1"/>
  <c r="Z37" i="14" a="1"/>
  <c r="Z37" i="14" s="1"/>
  <c r="Q37" i="14" a="1"/>
  <c r="Q37" i="14" s="1"/>
  <c r="H37" i="14" a="1"/>
  <c r="H37" i="14" s="1"/>
  <c r="DF36" i="14" a="1"/>
  <c r="DF36" i="14" s="1"/>
  <c r="CX36" i="14" a="1"/>
  <c r="CX36" i="14" s="1"/>
  <c r="CP36" i="14" a="1"/>
  <c r="CP36" i="14" s="1"/>
  <c r="CH36" i="14" a="1"/>
  <c r="CH36" i="14" s="1"/>
  <c r="BZ36" i="14" a="1"/>
  <c r="BZ36" i="14" s="1"/>
  <c r="BQ36" i="14" a="1"/>
  <c r="BQ36" i="14" s="1"/>
  <c r="BH36" i="14" a="1"/>
  <c r="BH36" i="14" s="1"/>
  <c r="AY36" i="14" a="1"/>
  <c r="AY36" i="14" s="1"/>
  <c r="AP36" i="14" a="1"/>
  <c r="AP36" i="14" s="1"/>
  <c r="AH36" i="14" a="1"/>
  <c r="AH36" i="14" s="1"/>
  <c r="Z36" i="14" a="1"/>
  <c r="Z36" i="14" s="1"/>
  <c r="Q36" i="14" a="1"/>
  <c r="Q36" i="14" s="1"/>
  <c r="H36" i="14" a="1"/>
  <c r="H36" i="14" s="1"/>
  <c r="DF35" i="14" a="1"/>
  <c r="DF35" i="14" s="1"/>
  <c r="CX35" i="14" a="1"/>
  <c r="CX35" i="14" s="1"/>
  <c r="CP35" i="14" a="1"/>
  <c r="CP35" i="14" s="1"/>
  <c r="CH35" i="14" a="1"/>
  <c r="CH35" i="14" s="1"/>
  <c r="BZ35" i="14" a="1"/>
  <c r="BZ35" i="14" s="1"/>
  <c r="BQ35" i="14" a="1"/>
  <c r="BQ35" i="14" s="1"/>
  <c r="BH35" i="14" a="1"/>
  <c r="BH35" i="14" s="1"/>
  <c r="AY35" i="14" a="1"/>
  <c r="AY35" i="14" s="1"/>
  <c r="AP35" i="14" a="1"/>
  <c r="AP35" i="14" s="1"/>
  <c r="AH35" i="14" a="1"/>
  <c r="AH35" i="14" s="1"/>
  <c r="Z35" i="14" a="1"/>
  <c r="Z35" i="14" s="1"/>
  <c r="Q35" i="14" a="1"/>
  <c r="Q35" i="14" s="1"/>
  <c r="H35" i="14" a="1"/>
  <c r="H35" i="14" s="1"/>
  <c r="DF34" i="14" a="1"/>
  <c r="DF34" i="14" s="1"/>
  <c r="CX34" i="14" a="1"/>
  <c r="CX34" i="14" s="1"/>
  <c r="CP34" i="14" a="1"/>
  <c r="CP34" i="14" s="1"/>
  <c r="CH34" i="14" a="1"/>
  <c r="CH34" i="14" s="1"/>
  <c r="BZ34" i="14" a="1"/>
  <c r="BZ34" i="14" s="1"/>
  <c r="BQ34" i="14" a="1"/>
  <c r="BQ34" i="14" s="1"/>
  <c r="BH34" i="14" a="1"/>
  <c r="BH34" i="14" s="1"/>
  <c r="AY34" i="14" a="1"/>
  <c r="AY34" i="14" s="1"/>
  <c r="AP34" i="14" a="1"/>
  <c r="AP34" i="14" s="1"/>
  <c r="AH34" i="14" a="1"/>
  <c r="AH34" i="14" s="1"/>
  <c r="Z34" i="14" a="1"/>
  <c r="Z34" i="14" s="1"/>
  <c r="Q34" i="14" a="1"/>
  <c r="Q34" i="14" s="1"/>
  <c r="H34" i="14" a="1"/>
  <c r="H34" i="14" s="1"/>
  <c r="DF33" i="14" a="1"/>
  <c r="DF33" i="14" s="1"/>
  <c r="CX33" i="14" a="1"/>
  <c r="CX33" i="14" s="1"/>
  <c r="CP33" i="14" a="1"/>
  <c r="CP33" i="14" s="1"/>
  <c r="CH33" i="14" a="1"/>
  <c r="CH33" i="14" s="1"/>
  <c r="BZ33" i="14" a="1"/>
  <c r="BZ33" i="14" s="1"/>
  <c r="BQ33" i="14" a="1"/>
  <c r="BQ33" i="14" s="1"/>
  <c r="BH33" i="14" a="1"/>
  <c r="BH33" i="14" s="1"/>
  <c r="AY33" i="14" a="1"/>
  <c r="AY33" i="14" s="1"/>
  <c r="AP33" i="14" a="1"/>
  <c r="AP33" i="14" s="1"/>
  <c r="AH33" i="14" a="1"/>
  <c r="AH33" i="14" s="1"/>
  <c r="Z33" i="14" a="1"/>
  <c r="Z33" i="14" s="1"/>
  <c r="Q33" i="14" a="1"/>
  <c r="Q33" i="14" s="1"/>
  <c r="H33" i="14" a="1"/>
  <c r="H33" i="14" s="1"/>
  <c r="DF31" i="14" a="1"/>
  <c r="DF31" i="14" s="1"/>
  <c r="CX31" i="14" a="1"/>
  <c r="CX31" i="14" s="1"/>
  <c r="CP31" i="14" a="1"/>
  <c r="CP31" i="14" s="1"/>
  <c r="CH31" i="14" a="1"/>
  <c r="CH31" i="14" s="1"/>
  <c r="BZ31" i="14" a="1"/>
  <c r="BZ31" i="14" s="1"/>
  <c r="BQ31" i="14" a="1"/>
  <c r="BQ31" i="14" s="1"/>
  <c r="BH31" i="14" a="1"/>
  <c r="BH31" i="14" s="1"/>
  <c r="AY31" i="14" a="1"/>
  <c r="AY31" i="14" s="1"/>
  <c r="AP31" i="14" a="1"/>
  <c r="AP31" i="14" s="1"/>
  <c r="AH31" i="14" a="1"/>
  <c r="AH31" i="14" s="1"/>
  <c r="Z31" i="14" a="1"/>
  <c r="Z31" i="14" s="1"/>
  <c r="Q31" i="14" a="1"/>
  <c r="Q31" i="14" s="1"/>
  <c r="H31" i="14" a="1"/>
  <c r="H31" i="14" s="1"/>
  <c r="DF30" i="14" a="1"/>
  <c r="DF30" i="14" s="1"/>
  <c r="CX30" i="14" a="1"/>
  <c r="CX30" i="14" s="1"/>
  <c r="CP30" i="14" a="1"/>
  <c r="CP30" i="14" s="1"/>
  <c r="CH30" i="14" a="1"/>
  <c r="CH30" i="14" s="1"/>
  <c r="BZ30" i="14" a="1"/>
  <c r="BZ30" i="14" s="1"/>
  <c r="BQ30" i="14" a="1"/>
  <c r="BQ30" i="14" s="1"/>
  <c r="BH30" i="14" a="1"/>
  <c r="BH30" i="14" s="1"/>
  <c r="AY30" i="14" a="1"/>
  <c r="AY30" i="14" s="1"/>
  <c r="AP30" i="14" a="1"/>
  <c r="AP30" i="14" s="1"/>
  <c r="AH30" i="14" a="1"/>
  <c r="AH30" i="14" s="1"/>
  <c r="Z30" i="14" a="1"/>
  <c r="Z30" i="14" s="1"/>
  <c r="Q30" i="14" a="1"/>
  <c r="Q30" i="14" s="1"/>
  <c r="H30" i="14" a="1"/>
  <c r="H30" i="14" s="1"/>
  <c r="DF29" i="14" a="1"/>
  <c r="DF29" i="14" s="1"/>
  <c r="CX29" i="14" a="1"/>
  <c r="CX29" i="14" s="1"/>
  <c r="CP29" i="14" a="1"/>
  <c r="CP29" i="14" s="1"/>
  <c r="CH29" i="14" a="1"/>
  <c r="CH29" i="14" s="1"/>
  <c r="BZ29" i="14" a="1"/>
  <c r="BZ29" i="14" s="1"/>
  <c r="BQ29" i="14" a="1"/>
  <c r="BQ29" i="14" s="1"/>
  <c r="BH29" i="14" a="1"/>
  <c r="BH29" i="14" s="1"/>
  <c r="AY29" i="14" a="1"/>
  <c r="AY29" i="14" s="1"/>
  <c r="AP29" i="14" a="1"/>
  <c r="AP29" i="14" s="1"/>
  <c r="AH29" i="14" a="1"/>
  <c r="AH29" i="14" s="1"/>
  <c r="Z29" i="14" a="1"/>
  <c r="Z29" i="14" s="1"/>
  <c r="Q29" i="14" a="1"/>
  <c r="Q29" i="14" s="1"/>
  <c r="H29" i="14" a="1"/>
  <c r="H29" i="14" s="1"/>
  <c r="DF28" i="14" a="1"/>
  <c r="DF28" i="14" s="1"/>
  <c r="CX28" i="14" a="1"/>
  <c r="CX28" i="14" s="1"/>
  <c r="CP28" i="14" a="1"/>
  <c r="CP28" i="14" s="1"/>
  <c r="CH28" i="14" a="1"/>
  <c r="CH28" i="14" s="1"/>
  <c r="BZ28" i="14" a="1"/>
  <c r="BZ28" i="14" s="1"/>
  <c r="BQ28" i="14" a="1"/>
  <c r="BQ28" i="14" s="1"/>
  <c r="BH28" i="14" a="1"/>
  <c r="BH28" i="14" s="1"/>
  <c r="AY28" i="14" a="1"/>
  <c r="AY28" i="14" s="1"/>
  <c r="AP28" i="14" a="1"/>
  <c r="AP28" i="14" s="1"/>
  <c r="AH28" i="14" a="1"/>
  <c r="AH28" i="14" s="1"/>
  <c r="Z28" i="14" a="1"/>
  <c r="Z28" i="14" s="1"/>
  <c r="Q28" i="14" a="1"/>
  <c r="Q28" i="14" s="1"/>
  <c r="H28" i="14" a="1"/>
  <c r="H28" i="14" s="1"/>
  <c r="DF27" i="14" a="1"/>
  <c r="DF27" i="14" s="1"/>
  <c r="CX27" i="14" a="1"/>
  <c r="CX27" i="14" s="1"/>
  <c r="CP27" i="14" a="1"/>
  <c r="CP27" i="14" s="1"/>
  <c r="CH27" i="14" a="1"/>
  <c r="CH27" i="14" s="1"/>
  <c r="BZ27" i="14" a="1"/>
  <c r="BZ27" i="14" s="1"/>
  <c r="BQ27" i="14" a="1"/>
  <c r="BQ27" i="14" s="1"/>
  <c r="BH27" i="14" a="1"/>
  <c r="BH27" i="14" s="1"/>
  <c r="AY27" i="14" a="1"/>
  <c r="AY27" i="14" s="1"/>
  <c r="AP27" i="14" a="1"/>
  <c r="AP27" i="14" s="1"/>
  <c r="AH27" i="14" a="1"/>
  <c r="AH27" i="14" s="1"/>
  <c r="Z27" i="14" a="1"/>
  <c r="Z27" i="14" s="1"/>
  <c r="Q27" i="14" a="1"/>
  <c r="Q27" i="14" s="1"/>
  <c r="H27" i="14" a="1"/>
  <c r="H27" i="14" s="1"/>
  <c r="DF26" i="14" a="1"/>
  <c r="DF26" i="14" s="1"/>
  <c r="CX26" i="14" a="1"/>
  <c r="CX26" i="14" s="1"/>
  <c r="CP26" i="14" a="1"/>
  <c r="CP26" i="14" s="1"/>
  <c r="CH26" i="14" a="1"/>
  <c r="CH26" i="14" s="1"/>
  <c r="BZ26" i="14" a="1"/>
  <c r="BZ26" i="14" s="1"/>
  <c r="BQ26" i="14" a="1"/>
  <c r="BQ26" i="14" s="1"/>
  <c r="BH26" i="14" a="1"/>
  <c r="BH26" i="14" s="1"/>
  <c r="AY26" i="14" a="1"/>
  <c r="AY26" i="14" s="1"/>
  <c r="AP26" i="14" a="1"/>
  <c r="AP26" i="14" s="1"/>
  <c r="AH26" i="14" a="1"/>
  <c r="AH26" i="14" s="1"/>
  <c r="Z26" i="14" a="1"/>
  <c r="Z26" i="14" s="1"/>
  <c r="Q26" i="14" a="1"/>
  <c r="Q26" i="14" s="1"/>
  <c r="H26" i="14" a="1"/>
  <c r="H26" i="14" s="1"/>
  <c r="DE25" i="14" a="1"/>
  <c r="DE25" i="14" s="1"/>
  <c r="DE64" i="14" s="1" a="1"/>
  <c r="DE64" i="14" s="1"/>
  <c r="DE65" i="14" s="1" a="1"/>
  <c r="DE65" i="14" s="1"/>
  <c r="DD25" i="14" a="1"/>
  <c r="DD25" i="14" s="1"/>
  <c r="DD64" i="14" s="1" a="1"/>
  <c r="DD64" i="14" s="1"/>
  <c r="DD65" i="14" s="1" a="1"/>
  <c r="DD65" i="14" s="1"/>
  <c r="DC25" i="14" a="1"/>
  <c r="DC25" i="14" s="1"/>
  <c r="DC64" i="14" s="1" a="1"/>
  <c r="DC64" i="14" s="1"/>
  <c r="DC65" i="14" s="1" a="1"/>
  <c r="DC65" i="14" s="1"/>
  <c r="DB25" i="14" a="1"/>
  <c r="DB25" i="14" s="1"/>
  <c r="DB64" i="14" s="1" a="1"/>
  <c r="DB64" i="14" s="1"/>
  <c r="DB65" i="14" s="1" a="1"/>
  <c r="DB65" i="14" s="1"/>
  <c r="DA25" i="14" a="1"/>
  <c r="DA25" i="14" s="1"/>
  <c r="DA64" i="14" s="1" a="1"/>
  <c r="DA64" i="14" s="1"/>
  <c r="DA65" i="14" s="1" a="1"/>
  <c r="DA65" i="14" s="1"/>
  <c r="CZ25" i="14" a="1"/>
  <c r="CZ25" i="14" s="1"/>
  <c r="CZ64" i="14" s="1" a="1"/>
  <c r="CZ64" i="14" s="1"/>
  <c r="CZ65" i="14" s="1" a="1"/>
  <c r="CZ65" i="14" s="1"/>
  <c r="CY25" i="14" a="1"/>
  <c r="CY25" i="14" s="1"/>
  <c r="CW25" i="14" a="1"/>
  <c r="CW25" i="14" s="1"/>
  <c r="CW64" i="14" s="1" a="1"/>
  <c r="CW64" i="14" s="1"/>
  <c r="CW65" i="14" s="1" a="1"/>
  <c r="CW65" i="14" s="1"/>
  <c r="CV25" i="14" a="1"/>
  <c r="CV25" i="14" s="1"/>
  <c r="CV64" i="14" s="1" a="1"/>
  <c r="CV64" i="14" s="1"/>
  <c r="CV65" i="14" s="1" a="1"/>
  <c r="CV65" i="14" s="1"/>
  <c r="CU25" i="14" a="1"/>
  <c r="CU25" i="14" s="1"/>
  <c r="CU64" i="14" s="1" a="1"/>
  <c r="CU64" i="14" s="1"/>
  <c r="CU65" i="14" s="1" a="1"/>
  <c r="CU65" i="14" s="1"/>
  <c r="CT25" i="14" a="1"/>
  <c r="CT25" i="14" s="1"/>
  <c r="CT64" i="14" s="1" a="1"/>
  <c r="CT64" i="14" s="1"/>
  <c r="CT65" i="14" s="1" a="1"/>
  <c r="CT65" i="14" s="1"/>
  <c r="CS25" i="14" a="1"/>
  <c r="CS25" i="14" s="1"/>
  <c r="CS64" i="14" s="1" a="1"/>
  <c r="CS64" i="14" s="1"/>
  <c r="CS65" i="14" s="1" a="1"/>
  <c r="CS65" i="14" s="1"/>
  <c r="CR25" i="14" a="1"/>
  <c r="CR25" i="14" s="1"/>
  <c r="CR64" i="14" s="1" a="1"/>
  <c r="CR64" i="14" s="1"/>
  <c r="CR65" i="14" s="1" a="1"/>
  <c r="CR65" i="14" s="1"/>
  <c r="CQ25" i="14" a="1"/>
  <c r="CQ25" i="14" s="1"/>
  <c r="CO25" i="14" a="1"/>
  <c r="CO25" i="14" s="1"/>
  <c r="CO64" i="14" s="1" a="1"/>
  <c r="CO64" i="14" s="1"/>
  <c r="CO65" i="14" s="1" a="1"/>
  <c r="CO65" i="14" s="1"/>
  <c r="CO71" i="14" s="1" a="1"/>
  <c r="CO71" i="14" s="1"/>
  <c r="CO79" i="14" s="1" a="1"/>
  <c r="CO79" i="14" s="1"/>
  <c r="CN25" i="14" a="1"/>
  <c r="CN25" i="14" s="1"/>
  <c r="CN64" i="14" s="1" a="1"/>
  <c r="CN64" i="14" s="1"/>
  <c r="CN65" i="14" s="1" a="1"/>
  <c r="CN65" i="14" s="1"/>
  <c r="CN71" i="14" s="1" a="1"/>
  <c r="CN71" i="14" s="1"/>
  <c r="CN79" i="14" s="1" a="1"/>
  <c r="CN79" i="14" s="1"/>
  <c r="CM25" i="14" a="1"/>
  <c r="CM25" i="14" s="1"/>
  <c r="CM64" i="14" s="1" a="1"/>
  <c r="CM64" i="14" s="1"/>
  <c r="CM65" i="14" s="1" a="1"/>
  <c r="CM65" i="14" s="1"/>
  <c r="CM71" i="14" s="1" a="1"/>
  <c r="CM71" i="14" s="1"/>
  <c r="CM79" i="14" s="1" a="1"/>
  <c r="CM79" i="14" s="1"/>
  <c r="CL25" i="14" a="1"/>
  <c r="CL25" i="14" s="1"/>
  <c r="CL64" i="14" s="1" a="1"/>
  <c r="CL64" i="14" s="1"/>
  <c r="CL65" i="14" s="1" a="1"/>
  <c r="CL65" i="14" s="1"/>
  <c r="CL71" i="14" s="1"/>
  <c r="CL79" i="14" s="1" a="1"/>
  <c r="CL79" i="14" s="1"/>
  <c r="CK25" i="14" a="1"/>
  <c r="CK25" i="14" s="1"/>
  <c r="CK64" i="14" s="1" a="1"/>
  <c r="CK64" i="14" s="1"/>
  <c r="CK65" i="14" s="1" a="1"/>
  <c r="CK65" i="14" s="1"/>
  <c r="CK71" i="14" s="1" a="1"/>
  <c r="CK71" i="14" s="1"/>
  <c r="CK79" i="14" s="1" a="1"/>
  <c r="CK79" i="14" s="1"/>
  <c r="CJ25" i="14" a="1"/>
  <c r="CJ25" i="14" s="1"/>
  <c r="CJ64" i="14" s="1" a="1"/>
  <c r="CJ64" i="14" s="1"/>
  <c r="CJ65" i="14" s="1" a="1"/>
  <c r="CJ65" i="14" s="1"/>
  <c r="CJ71" i="14" s="1" a="1"/>
  <c r="CJ71" i="14" s="1"/>
  <c r="CJ79" i="14" s="1" a="1"/>
  <c r="CJ79" i="14" s="1"/>
  <c r="CI25" i="14" a="1"/>
  <c r="CI25" i="14" s="1"/>
  <c r="CG25" i="14" a="1"/>
  <c r="CG25" i="14" s="1"/>
  <c r="CG64" i="14" s="1" a="1"/>
  <c r="CG64" i="14" s="1"/>
  <c r="CG65" i="14" s="1" a="1"/>
  <c r="CG65" i="14" s="1"/>
  <c r="CG71" i="14" s="1" a="1"/>
  <c r="CG71" i="14" s="1"/>
  <c r="CG79" i="14" s="1" a="1"/>
  <c r="CG79" i="14" s="1"/>
  <c r="CF25" i="14" a="1"/>
  <c r="CF25" i="14" s="1"/>
  <c r="CF64" i="14" s="1" a="1"/>
  <c r="CF64" i="14" s="1"/>
  <c r="CF65" i="14" s="1" a="1"/>
  <c r="CF65" i="14" s="1"/>
  <c r="CF71" i="14" s="1" a="1"/>
  <c r="CF71" i="14" s="1"/>
  <c r="CF79" i="14" s="1" a="1"/>
  <c r="CF79" i="14" s="1"/>
  <c r="CE25" i="14" a="1"/>
  <c r="CE25" i="14" s="1"/>
  <c r="CE64" i="14" s="1" a="1"/>
  <c r="CE64" i="14" s="1"/>
  <c r="CE65" i="14" s="1" a="1"/>
  <c r="CE65" i="14" s="1"/>
  <c r="CE71" i="14" s="1" a="1"/>
  <c r="CE71" i="14" s="1"/>
  <c r="CE79" i="14" s="1" a="1"/>
  <c r="CE79" i="14" s="1"/>
  <c r="CD25" i="14" a="1"/>
  <c r="CD25" i="14" s="1"/>
  <c r="CD64" i="14" s="1" a="1"/>
  <c r="CD64" i="14" s="1"/>
  <c r="CD65" i="14" s="1" a="1"/>
  <c r="CD65" i="14" s="1"/>
  <c r="CD71" i="14" s="1"/>
  <c r="CD79" i="14" s="1" a="1"/>
  <c r="CD79" i="14" s="1"/>
  <c r="CC25" i="14" a="1"/>
  <c r="CC25" i="14" s="1"/>
  <c r="CC64" i="14" s="1" a="1"/>
  <c r="CC64" i="14" s="1"/>
  <c r="CC65" i="14" s="1" a="1"/>
  <c r="CC65" i="14" s="1"/>
  <c r="CC71" i="14" s="1" a="1"/>
  <c r="CC71" i="14" s="1"/>
  <c r="CC79" i="14" s="1" a="1"/>
  <c r="CC79" i="14" s="1"/>
  <c r="CB25" i="14" a="1"/>
  <c r="CB25" i="14" s="1"/>
  <c r="CB64" i="14" s="1" a="1"/>
  <c r="CB64" i="14" s="1"/>
  <c r="CB65" i="14" s="1" a="1"/>
  <c r="CB65" i="14" s="1"/>
  <c r="CB71" i="14" s="1" a="1"/>
  <c r="CB71" i="14" s="1"/>
  <c r="CB79" i="14" s="1" a="1"/>
  <c r="CB79" i="14" s="1"/>
  <c r="CA25" i="14" a="1"/>
  <c r="CA25" i="14" s="1"/>
  <c r="BY25" i="14" a="1"/>
  <c r="BY25" i="14" s="1"/>
  <c r="BY64" i="14" s="1" a="1"/>
  <c r="BY64" i="14" s="1"/>
  <c r="BY65" i="14" s="1" a="1"/>
  <c r="BY65" i="14" s="1"/>
  <c r="BY71" i="14" s="1" a="1"/>
  <c r="BY71" i="14" s="1"/>
  <c r="BY79" i="14" s="1" a="1"/>
  <c r="BY79" i="14" s="1"/>
  <c r="BX25" i="14" a="1"/>
  <c r="BX25" i="14" s="1"/>
  <c r="BX64" i="14" s="1" a="1"/>
  <c r="BX64" i="14" s="1"/>
  <c r="BX65" i="14" s="1" a="1"/>
  <c r="BX65" i="14" s="1"/>
  <c r="BX71" i="14" s="1" a="1"/>
  <c r="BX71" i="14" s="1"/>
  <c r="BX79" i="14" s="1" a="1"/>
  <c r="BX79" i="14" s="1"/>
  <c r="BW25" i="14" a="1"/>
  <c r="BW25" i="14" s="1"/>
  <c r="BW64" i="14" s="1" a="1"/>
  <c r="BW64" i="14" s="1"/>
  <c r="BW65" i="14" s="1" a="1"/>
  <c r="BW65" i="14" s="1"/>
  <c r="BW71" i="14" s="1" a="1"/>
  <c r="BW71" i="14" s="1"/>
  <c r="BW79" i="14" s="1" a="1"/>
  <c r="BW79" i="14" s="1"/>
  <c r="BV25" i="14" a="1"/>
  <c r="BV25" i="14" s="1"/>
  <c r="BV64" i="14" s="1" a="1"/>
  <c r="BV64" i="14" s="1"/>
  <c r="BV65" i="14" s="1" a="1"/>
  <c r="BV65" i="14" s="1"/>
  <c r="BV71" i="14" s="1"/>
  <c r="BV79" i="14" s="1" a="1"/>
  <c r="BV79" i="14" s="1"/>
  <c r="BU25" i="14" a="1"/>
  <c r="BU25" i="14" s="1"/>
  <c r="BU64" i="14" s="1" a="1"/>
  <c r="BU64" i="14" s="1"/>
  <c r="BU65" i="14" s="1" a="1"/>
  <c r="BU65" i="14" s="1"/>
  <c r="BU71" i="14" s="1" a="1"/>
  <c r="BU71" i="14" s="1"/>
  <c r="BU79" i="14" s="1" a="1"/>
  <c r="BU79" i="14" s="1"/>
  <c r="BT25" i="14" a="1"/>
  <c r="BT25" i="14" s="1"/>
  <c r="BT64" i="14" s="1" a="1"/>
  <c r="BT64" i="14" s="1"/>
  <c r="BT65" i="14" s="1" a="1"/>
  <c r="BT65" i="14" s="1"/>
  <c r="BT71" i="14" s="1" a="1"/>
  <c r="BT71" i="14" s="1"/>
  <c r="BT79" i="14" s="1" a="1"/>
  <c r="BT79" i="14" s="1"/>
  <c r="BS25" i="14" a="1"/>
  <c r="BS25" i="14" s="1"/>
  <c r="BP25" i="14" a="1"/>
  <c r="BP25" i="14" s="1"/>
  <c r="BP64" i="14" s="1" a="1"/>
  <c r="BP64" i="14" s="1"/>
  <c r="BP65" i="14" s="1" a="1"/>
  <c r="BP65" i="14" s="1"/>
  <c r="BP71" i="14" s="1" a="1"/>
  <c r="BP71" i="14" s="1"/>
  <c r="BP79" i="14" s="1" a="1"/>
  <c r="BP79" i="14" s="1"/>
  <c r="BO25" i="14" a="1"/>
  <c r="BO25" i="14" s="1"/>
  <c r="BO64" i="14" s="1" a="1"/>
  <c r="BO64" i="14" s="1"/>
  <c r="BO65" i="14" s="1" a="1"/>
  <c r="BO65" i="14" s="1"/>
  <c r="BO71" i="14" s="1" a="1"/>
  <c r="BO71" i="14" s="1"/>
  <c r="BO79" i="14" s="1" a="1"/>
  <c r="BO79" i="14" s="1"/>
  <c r="BN25" i="14" a="1"/>
  <c r="BN25" i="14" s="1"/>
  <c r="BN64" i="14" s="1" a="1"/>
  <c r="BN64" i="14" s="1"/>
  <c r="BN65" i="14" s="1" a="1"/>
  <c r="BN65" i="14" s="1"/>
  <c r="BN71" i="14" s="1" a="1"/>
  <c r="BN71" i="14" s="1"/>
  <c r="BN79" i="14" s="1" a="1"/>
  <c r="BN79" i="14" s="1"/>
  <c r="BM25" i="14" a="1"/>
  <c r="BM25" i="14" s="1"/>
  <c r="BM64" i="14" s="1" a="1"/>
  <c r="BM64" i="14" s="1"/>
  <c r="BM65" i="14" s="1" a="1"/>
  <c r="BM65" i="14" s="1"/>
  <c r="BM71" i="14" s="1"/>
  <c r="BL25" i="14" a="1"/>
  <c r="BL25" i="14" s="1"/>
  <c r="BL64" i="14" s="1" a="1"/>
  <c r="BL64" i="14" s="1"/>
  <c r="BL65" i="14" s="1" a="1"/>
  <c r="BL65" i="14" s="1"/>
  <c r="BL71" i="14" s="1" a="1"/>
  <c r="BL71" i="14" s="1"/>
  <c r="BK25" i="14" a="1"/>
  <c r="BK25" i="14" s="1"/>
  <c r="BK64" i="14" s="1" a="1"/>
  <c r="BK64" i="14" s="1"/>
  <c r="BJ25" i="14" a="1"/>
  <c r="BJ25" i="14" s="1"/>
  <c r="BQ25" i="14" s="1" a="1"/>
  <c r="BQ25" i="14" s="1"/>
  <c r="BG25" i="14" a="1"/>
  <c r="BG25" i="14" s="1"/>
  <c r="BG64" i="14" s="1" a="1"/>
  <c r="BG64" i="14" s="1"/>
  <c r="BG65" i="14" s="1" a="1"/>
  <c r="BG65" i="14" s="1"/>
  <c r="BG71" i="14" s="1" a="1"/>
  <c r="BG71" i="14" s="1"/>
  <c r="BF25" i="14" a="1"/>
  <c r="BF25" i="14" s="1"/>
  <c r="BF64" i="14" s="1" a="1"/>
  <c r="BF64" i="14" s="1"/>
  <c r="BF65" i="14" s="1" a="1"/>
  <c r="BF65" i="14" s="1"/>
  <c r="BF71" i="14" s="1" a="1"/>
  <c r="BF71" i="14" s="1"/>
  <c r="BE25" i="14" a="1"/>
  <c r="BE25" i="14" s="1"/>
  <c r="BE64" i="14" s="1" a="1"/>
  <c r="BE64" i="14" s="1"/>
  <c r="BE65" i="14" s="1" a="1"/>
  <c r="BE65" i="14" s="1"/>
  <c r="BE71" i="14" s="1" a="1"/>
  <c r="BE71" i="14" s="1"/>
  <c r="BD25" i="14" a="1"/>
  <c r="BD25" i="14" s="1"/>
  <c r="BD64" i="14" s="1" a="1"/>
  <c r="BD64" i="14" s="1"/>
  <c r="BD65" i="14" s="1" a="1"/>
  <c r="BD65" i="14" s="1"/>
  <c r="BD71" i="14" s="1"/>
  <c r="BC25" i="14" a="1"/>
  <c r="BC25" i="14" s="1"/>
  <c r="BC64" i="14" s="1" a="1"/>
  <c r="BC64" i="14" s="1"/>
  <c r="BC65" i="14" s="1" a="1"/>
  <c r="BC65" i="14" s="1"/>
  <c r="BC71" i="14" s="1" a="1"/>
  <c r="BC71" i="14" s="1"/>
  <c r="BC79" i="14" s="1" a="1"/>
  <c r="BC79" i="14" s="1"/>
  <c r="BB25" i="14" a="1"/>
  <c r="BB25" i="14" s="1"/>
  <c r="BB64" i="14" s="1" a="1"/>
  <c r="BB64" i="14" s="1"/>
  <c r="BB65" i="14" s="1" a="1"/>
  <c r="BB65" i="14" s="1"/>
  <c r="BB71" i="14" s="1" a="1"/>
  <c r="BB71" i="14" s="1"/>
  <c r="BB79" i="14" s="1" a="1"/>
  <c r="BB79" i="14" s="1"/>
  <c r="BA25" i="14" a="1"/>
  <c r="BA25" i="14" s="1"/>
  <c r="AX25" i="14" a="1"/>
  <c r="AX25" i="14" s="1"/>
  <c r="AX64" i="14" s="1" a="1"/>
  <c r="AX64" i="14" s="1"/>
  <c r="AX65" i="14" s="1" a="1"/>
  <c r="AX65" i="14" s="1"/>
  <c r="AX71" i="14" s="1" a="1"/>
  <c r="AX71" i="14" s="1"/>
  <c r="AW25" i="14" a="1"/>
  <c r="AW25" i="14" s="1"/>
  <c r="AW64" i="14" s="1" a="1"/>
  <c r="AW64" i="14" s="1"/>
  <c r="AW65" i="14" s="1" a="1"/>
  <c r="AW65" i="14" s="1"/>
  <c r="AW71" i="14" s="1" a="1"/>
  <c r="AW71" i="14" s="1"/>
  <c r="AV25" i="14" a="1"/>
  <c r="AV25" i="14" s="1"/>
  <c r="AV64" i="14" s="1" a="1"/>
  <c r="AV64" i="14" s="1"/>
  <c r="AV65" i="14" s="1" a="1"/>
  <c r="AV65" i="14" s="1"/>
  <c r="AV71" i="14" s="1" a="1"/>
  <c r="AV71" i="14" s="1"/>
  <c r="AV79" i="14" s="1" a="1"/>
  <c r="AV79" i="14" s="1"/>
  <c r="AU25" i="14" a="1"/>
  <c r="AU25" i="14" s="1"/>
  <c r="AU64" i="14" s="1" a="1"/>
  <c r="AU64" i="14" s="1"/>
  <c r="AU65" i="14" s="1" a="1"/>
  <c r="AU65" i="14" s="1"/>
  <c r="AU71" i="14" s="1"/>
  <c r="AU79" i="14" s="1" a="1"/>
  <c r="AU79" i="14" s="1"/>
  <c r="AT25" i="14" a="1"/>
  <c r="AT25" i="14" s="1"/>
  <c r="AT64" i="14" s="1" a="1"/>
  <c r="AT64" i="14" s="1"/>
  <c r="AT65" i="14" s="1" a="1"/>
  <c r="AT65" i="14" s="1"/>
  <c r="AT71" i="14" s="1" a="1"/>
  <c r="AT71" i="14" s="1"/>
  <c r="AT79" i="14" s="1" a="1"/>
  <c r="AT79" i="14" s="1"/>
  <c r="AS25" i="14" a="1"/>
  <c r="AS25" i="14" s="1"/>
  <c r="AS64" i="14" s="1" a="1"/>
  <c r="AS64" i="14" s="1"/>
  <c r="AS65" i="14" s="1" a="1"/>
  <c r="AS65" i="14" s="1"/>
  <c r="AS71" i="14" s="1" a="1"/>
  <c r="AS71" i="14" s="1"/>
  <c r="AS79" i="14" s="1" a="1"/>
  <c r="AS79" i="14" s="1"/>
  <c r="AR25" i="14" a="1"/>
  <c r="AR25" i="14" s="1"/>
  <c r="AO25" i="14" a="1"/>
  <c r="AO25" i="14" s="1"/>
  <c r="AN25" i="14" a="1"/>
  <c r="AN25" i="14" s="1"/>
  <c r="AN64" i="14" s="1" a="1"/>
  <c r="AN64" i="14" s="1"/>
  <c r="AN65" i="14" s="1" a="1"/>
  <c r="AN65" i="14" s="1"/>
  <c r="AN71" i="14" s="1" a="1"/>
  <c r="AN71" i="14" s="1"/>
  <c r="AM25" i="14" a="1"/>
  <c r="AM25" i="14" s="1"/>
  <c r="AM64" i="14" s="1" a="1"/>
  <c r="AM64" i="14" s="1"/>
  <c r="AM65" i="14" s="1" a="1"/>
  <c r="AM65" i="14" s="1"/>
  <c r="AM71" i="14" s="1" a="1"/>
  <c r="AM71" i="14" s="1"/>
  <c r="AL25" i="14" a="1"/>
  <c r="AL25" i="14" s="1"/>
  <c r="AL64" i="14" s="1" a="1"/>
  <c r="AL64" i="14" s="1"/>
  <c r="AL65" i="14" s="1" a="1"/>
  <c r="AL65" i="14" s="1"/>
  <c r="AL71" i="14" s="1" a="1"/>
  <c r="AL71" i="14" s="1"/>
  <c r="AL79" i="14" s="1" a="1"/>
  <c r="AL79" i="14" s="1"/>
  <c r="AK25" i="14" a="1"/>
  <c r="AK25" i="14" s="1"/>
  <c r="AK64" i="14" s="1" a="1"/>
  <c r="AK64" i="14" s="1"/>
  <c r="AK65" i="14" s="1" a="1"/>
  <c r="AK65" i="14" s="1"/>
  <c r="AK71" i="14" s="1" a="1"/>
  <c r="AK71" i="14" s="1"/>
  <c r="AK79" i="14" s="1" a="1"/>
  <c r="AK79" i="14" s="1"/>
  <c r="AJ25" i="14" a="1"/>
  <c r="AJ25" i="14" s="1"/>
  <c r="AJ64" i="14" s="1" a="1"/>
  <c r="AJ64" i="14" s="1"/>
  <c r="AJ65" i="14" s="1" a="1"/>
  <c r="AJ65" i="14" s="1"/>
  <c r="AJ71" i="14" s="1" a="1"/>
  <c r="AJ71" i="14" s="1"/>
  <c r="AJ79" i="14" s="1" a="1"/>
  <c r="AJ79" i="14" s="1"/>
  <c r="AI25" i="14" a="1"/>
  <c r="AI25" i="14" s="1"/>
  <c r="AG25" i="14" a="1"/>
  <c r="AG25" i="14" s="1"/>
  <c r="AG64" i="14" s="1" a="1"/>
  <c r="AG64" i="14" s="1"/>
  <c r="AG65" i="14" s="1" a="1"/>
  <c r="AG65" i="14" s="1"/>
  <c r="AG71" i="14" s="1" a="1"/>
  <c r="AG71" i="14" s="1"/>
  <c r="AG79" i="14" s="1" a="1"/>
  <c r="AG79" i="14" s="1"/>
  <c r="AF25" i="14" a="1"/>
  <c r="AF25" i="14" s="1"/>
  <c r="AF64" i="14" s="1" a="1"/>
  <c r="AF64" i="14" s="1"/>
  <c r="AF65" i="14" s="1" a="1"/>
  <c r="AF65" i="14" s="1"/>
  <c r="AF71" i="14" s="1" a="1"/>
  <c r="AF71" i="14" s="1"/>
  <c r="AF79" i="14" s="1" a="1"/>
  <c r="AF79" i="14" s="1"/>
  <c r="AE25" i="14" a="1"/>
  <c r="AE25" i="14" s="1"/>
  <c r="AE64" i="14" s="1" a="1"/>
  <c r="AE64" i="14" s="1"/>
  <c r="AE65" i="14" s="1" a="1"/>
  <c r="AE65" i="14" s="1"/>
  <c r="AE71" i="14" s="1" a="1"/>
  <c r="AE71" i="14" s="1"/>
  <c r="AE79" i="14" s="1" a="1"/>
  <c r="AE79" i="14" s="1"/>
  <c r="AD25" i="14" a="1"/>
  <c r="AD25" i="14" s="1"/>
  <c r="AD64" i="14" s="1" a="1"/>
  <c r="AD64" i="14" s="1"/>
  <c r="AD65" i="14" s="1" a="1"/>
  <c r="AD65" i="14" s="1"/>
  <c r="AD71" i="14" s="1" a="1"/>
  <c r="AD71" i="14" s="1"/>
  <c r="AD79" i="14" s="1" a="1"/>
  <c r="AD79" i="14" s="1"/>
  <c r="AC25" i="14" a="1"/>
  <c r="AC25" i="14" s="1"/>
  <c r="AC64" i="14" s="1" a="1"/>
  <c r="AC64" i="14" s="1"/>
  <c r="AC65" i="14" s="1" a="1"/>
  <c r="AC65" i="14" s="1"/>
  <c r="AC71" i="14" s="1" a="1"/>
  <c r="AC71" i="14" s="1"/>
  <c r="AC79" i="14" s="1" a="1"/>
  <c r="AC79" i="14" s="1"/>
  <c r="AB25" i="14" a="1"/>
  <c r="AB25" i="14" s="1"/>
  <c r="AB64" i="14" s="1" a="1"/>
  <c r="AB64" i="14" s="1"/>
  <c r="AB65" i="14" s="1" a="1"/>
  <c r="AB65" i="14" s="1"/>
  <c r="AB71" i="14" s="1" a="1"/>
  <c r="AB71" i="14" s="1"/>
  <c r="AB79" i="14" s="1" a="1"/>
  <c r="AB79" i="14" s="1"/>
  <c r="AA25" i="14" a="1"/>
  <c r="AA25" i="14" s="1"/>
  <c r="Y25" i="14" a="1"/>
  <c r="Y25" i="14" s="1"/>
  <c r="Y64" i="14" s="1" a="1"/>
  <c r="Y64" i="14" s="1"/>
  <c r="Y65" i="14" s="1" a="1"/>
  <c r="Y65" i="14" s="1"/>
  <c r="Y71" i="14" s="1" a="1"/>
  <c r="Y71" i="14" s="1"/>
  <c r="Y79" i="14" s="1" a="1"/>
  <c r="Y79" i="14" s="1"/>
  <c r="X25" i="14" a="1"/>
  <c r="X25" i="14" s="1"/>
  <c r="X64" i="14" s="1" a="1"/>
  <c r="X64" i="14" s="1"/>
  <c r="X65" i="14" s="1" a="1"/>
  <c r="X65" i="14" s="1"/>
  <c r="X71" i="14" s="1" a="1"/>
  <c r="X71" i="14" s="1"/>
  <c r="X79" i="14" s="1" a="1"/>
  <c r="X79" i="14" s="1"/>
  <c r="W25" i="14" a="1"/>
  <c r="W25" i="14" s="1"/>
  <c r="W64" i="14" s="1" a="1"/>
  <c r="W64" i="14" s="1"/>
  <c r="W65" i="14" s="1" a="1"/>
  <c r="W65" i="14" s="1"/>
  <c r="W71" i="14" s="1" a="1"/>
  <c r="W71" i="14" s="1"/>
  <c r="W79" i="14" s="1" a="1"/>
  <c r="W79" i="14" s="1"/>
  <c r="V25" i="14" a="1"/>
  <c r="V25" i="14" s="1"/>
  <c r="V64" i="14" s="1" a="1"/>
  <c r="V64" i="14" s="1"/>
  <c r="V65" i="14" s="1" a="1"/>
  <c r="V65" i="14" s="1"/>
  <c r="V71" i="14" s="1" a="1"/>
  <c r="V71" i="14" s="1"/>
  <c r="V79" i="14" s="1" a="1"/>
  <c r="V79" i="14" s="1"/>
  <c r="U25" i="14" a="1"/>
  <c r="U25" i="14" s="1"/>
  <c r="U64" i="14" s="1" a="1"/>
  <c r="U64" i="14" s="1"/>
  <c r="U65" i="14" s="1" a="1"/>
  <c r="U65" i="14" s="1"/>
  <c r="U71" i="14" s="1" a="1"/>
  <c r="U71" i="14" s="1"/>
  <c r="U79" i="14" s="1" a="1"/>
  <c r="U79" i="14" s="1"/>
  <c r="T25" i="14" a="1"/>
  <c r="T25" i="14" s="1"/>
  <c r="T64" i="14" s="1" a="1"/>
  <c r="T64" i="14" s="1"/>
  <c r="T65" i="14" s="1" a="1"/>
  <c r="T65" i="14" s="1"/>
  <c r="T71" i="14" s="1" a="1"/>
  <c r="T71" i="14" s="1"/>
  <c r="T79" i="14" s="1" a="1"/>
  <c r="T79" i="14" s="1"/>
  <c r="S25" i="14" a="1"/>
  <c r="S25" i="14" s="1"/>
  <c r="P25" i="14" a="1"/>
  <c r="P25" i="14" s="1"/>
  <c r="P64" i="14" s="1" a="1"/>
  <c r="P64" i="14" s="1"/>
  <c r="P65" i="14" s="1" a="1"/>
  <c r="P65" i="14" s="1"/>
  <c r="P71" i="14" s="1" a="1"/>
  <c r="P71" i="14" s="1"/>
  <c r="P79" i="14" s="1" a="1"/>
  <c r="P79" i="14" s="1"/>
  <c r="O25" i="14" a="1"/>
  <c r="O25" i="14" s="1"/>
  <c r="O64" i="14" s="1" a="1"/>
  <c r="O64" i="14" s="1"/>
  <c r="O65" i="14" s="1" a="1"/>
  <c r="O65" i="14" s="1"/>
  <c r="O71" i="14" s="1" a="1"/>
  <c r="O71" i="14" s="1"/>
  <c r="O79" i="14" s="1" a="1"/>
  <c r="O79" i="14" s="1"/>
  <c r="N25" i="14" a="1"/>
  <c r="N25" i="14" s="1"/>
  <c r="N64" i="14" s="1" a="1"/>
  <c r="N64" i="14" s="1"/>
  <c r="N65" i="14" s="1" a="1"/>
  <c r="N65" i="14" s="1"/>
  <c r="N71" i="14" s="1" a="1"/>
  <c r="N71" i="14" s="1"/>
  <c r="N79" i="14" s="1" a="1"/>
  <c r="N79" i="14" s="1"/>
  <c r="M25" i="14" a="1"/>
  <c r="M25" i="14" s="1"/>
  <c r="M64" i="14" s="1" a="1"/>
  <c r="M64" i="14" s="1"/>
  <c r="M65" i="14" s="1" a="1"/>
  <c r="M65" i="14" s="1"/>
  <c r="M71" i="14" s="1" a="1"/>
  <c r="M71" i="14" s="1"/>
  <c r="M79" i="14" s="1" a="1"/>
  <c r="M79" i="14" s="1"/>
  <c r="L25" i="14" a="1"/>
  <c r="L25" i="14" s="1"/>
  <c r="L64" i="14" s="1" a="1"/>
  <c r="L64" i="14" s="1"/>
  <c r="L65" i="14" s="1" a="1"/>
  <c r="L65" i="14" s="1"/>
  <c r="L71" i="14" s="1" a="1"/>
  <c r="L71" i="14" s="1"/>
  <c r="L79" i="14" s="1" a="1"/>
  <c r="L79" i="14" s="1"/>
  <c r="K25" i="14" a="1"/>
  <c r="K25" i="14" s="1"/>
  <c r="K64" i="14" s="1" a="1"/>
  <c r="K64" i="14" s="1"/>
  <c r="K65" i="14" s="1" a="1"/>
  <c r="K65" i="14" s="1"/>
  <c r="K71" i="14" s="1" a="1"/>
  <c r="K71" i="14" s="1"/>
  <c r="K79" i="14" s="1" a="1"/>
  <c r="K79" i="14" s="1"/>
  <c r="J25" i="14" a="1"/>
  <c r="J25" i="14" s="1"/>
  <c r="H25" i="14" a="1"/>
  <c r="H25" i="14" s="1"/>
  <c r="DE24" i="14" a="1"/>
  <c r="DE24" i="14" s="1"/>
  <c r="DF24" i="14" s="1" a="1"/>
  <c r="DF24" i="14" s="1"/>
  <c r="DD24" i="14" a="1"/>
  <c r="DD24" i="14" s="1"/>
  <c r="DC24" i="14" a="1"/>
  <c r="DC24" i="14" s="1"/>
  <c r="DB24" i="14" a="1"/>
  <c r="DB24" i="14" s="1"/>
  <c r="DA24" i="14" a="1"/>
  <c r="DA24" i="14" s="1"/>
  <c r="CZ24" i="14" a="1"/>
  <c r="CZ24" i="14" s="1"/>
  <c r="CY24" i="14" a="1"/>
  <c r="CY24" i="14" s="1"/>
  <c r="CW24" i="14" a="1"/>
  <c r="CW24" i="14" s="1"/>
  <c r="CV24" i="14" a="1"/>
  <c r="CV24" i="14" s="1"/>
  <c r="CU24" i="14" a="1"/>
  <c r="CU24" i="14" s="1"/>
  <c r="CT24" i="14" a="1"/>
  <c r="CT24" i="14" s="1"/>
  <c r="CS24" i="14" a="1"/>
  <c r="CS24" i="14" s="1"/>
  <c r="CR24" i="14" a="1"/>
  <c r="CR24" i="14" s="1"/>
  <c r="CQ24" i="14" a="1"/>
  <c r="CQ24" i="14" s="1"/>
  <c r="CO24" i="14" a="1"/>
  <c r="CO24" i="14" s="1"/>
  <c r="CN24" i="14" a="1"/>
  <c r="CN24" i="14" s="1"/>
  <c r="CM24" i="14" a="1"/>
  <c r="CM24" i="14" s="1"/>
  <c r="CL24" i="14" a="1"/>
  <c r="CL24" i="14" s="1"/>
  <c r="CK24" i="14" a="1"/>
  <c r="CK24" i="14" s="1"/>
  <c r="CJ24" i="14" a="1"/>
  <c r="CJ24" i="14" s="1"/>
  <c r="CI24" i="14" a="1"/>
  <c r="CI24" i="14" s="1"/>
  <c r="CG24" i="14" a="1"/>
  <c r="CG24" i="14" s="1"/>
  <c r="CF24" i="14" a="1"/>
  <c r="CF24" i="14" s="1"/>
  <c r="CF23" i="14" s="1" a="1"/>
  <c r="CF23" i="14" s="1"/>
  <c r="CE24" i="14" a="1"/>
  <c r="CE24" i="14" s="1"/>
  <c r="CD24" i="14" a="1"/>
  <c r="CD24" i="14" s="1"/>
  <c r="CC24" i="14" a="1"/>
  <c r="CC24" i="14" s="1"/>
  <c r="CC23" i="14" s="1" a="1"/>
  <c r="CC23" i="14" s="1"/>
  <c r="CB24" i="14" a="1"/>
  <c r="CB24" i="14" s="1"/>
  <c r="CA24" i="14" a="1"/>
  <c r="CA24" i="14" s="1"/>
  <c r="BY24" i="14" a="1"/>
  <c r="BY24" i="14" s="1"/>
  <c r="BX24" i="14" a="1"/>
  <c r="BX24" i="14" s="1"/>
  <c r="BW24" i="14" a="1"/>
  <c r="BW24" i="14" s="1"/>
  <c r="BW23" i="14" s="1" a="1"/>
  <c r="BW23" i="14" s="1"/>
  <c r="BV24" i="14" a="1"/>
  <c r="BV24" i="14" s="1"/>
  <c r="BU24" i="14" a="1"/>
  <c r="BU24" i="14" s="1"/>
  <c r="BT24" i="14" a="1"/>
  <c r="BT24" i="14" s="1"/>
  <c r="BS24" i="14" a="1"/>
  <c r="BS24" i="14" s="1"/>
  <c r="BP24" i="14" a="1"/>
  <c r="BP24" i="14" s="1"/>
  <c r="BO24" i="14" a="1"/>
  <c r="BO24" i="14" s="1"/>
  <c r="BN24" i="14" a="1"/>
  <c r="BN24" i="14" s="1"/>
  <c r="BM24" i="14" a="1"/>
  <c r="BM24" i="14" s="1"/>
  <c r="BL24" i="14" a="1"/>
  <c r="BL24" i="14" s="1"/>
  <c r="BK24" i="14" a="1"/>
  <c r="BK24" i="14" s="1"/>
  <c r="BJ24" i="14" a="1"/>
  <c r="BJ24" i="14" s="1"/>
  <c r="BG24" i="14" a="1"/>
  <c r="BG24" i="14" s="1"/>
  <c r="BH24" i="14" s="1" a="1"/>
  <c r="BH24" i="14" s="1"/>
  <c r="BF24" i="14" a="1"/>
  <c r="BF24" i="14" s="1"/>
  <c r="BE24" i="14" a="1"/>
  <c r="BE24" i="14" s="1"/>
  <c r="BD24" i="14" a="1"/>
  <c r="BD24" i="14" s="1"/>
  <c r="BC24" i="14" a="1"/>
  <c r="BC24" i="14" s="1"/>
  <c r="BB24" i="14" a="1"/>
  <c r="BB24" i="14" s="1"/>
  <c r="BA24" i="14" a="1"/>
  <c r="BA24" i="14" s="1"/>
  <c r="AX24" i="14" a="1"/>
  <c r="AX24" i="14" s="1"/>
  <c r="AY24" i="14" s="1" a="1"/>
  <c r="AY24" i="14" s="1"/>
  <c r="AW24" i="14" a="1"/>
  <c r="AW24" i="14" s="1"/>
  <c r="AV24" i="14" a="1"/>
  <c r="AV24" i="14" s="1"/>
  <c r="AU24" i="14" a="1"/>
  <c r="AU24" i="14" s="1"/>
  <c r="AT24" i="14" a="1"/>
  <c r="AT24" i="14" s="1"/>
  <c r="AS24" i="14" a="1"/>
  <c r="AS24" i="14" s="1"/>
  <c r="AR24" i="14" a="1"/>
  <c r="AR24" i="14" s="1"/>
  <c r="AO24" i="14" a="1"/>
  <c r="AO24" i="14" s="1"/>
  <c r="AN24" i="14" a="1"/>
  <c r="AN24" i="14" s="1"/>
  <c r="AN23" i="14" s="1" a="1"/>
  <c r="AN23" i="14" s="1"/>
  <c r="AM24" i="14" a="1"/>
  <c r="AM24" i="14" s="1"/>
  <c r="AL24" i="14" a="1"/>
  <c r="AL24" i="14" s="1"/>
  <c r="AK24" i="14" a="1"/>
  <c r="AK24" i="14" s="1"/>
  <c r="AJ24" i="14" a="1"/>
  <c r="AJ24" i="14" s="1"/>
  <c r="AI24" i="14" a="1"/>
  <c r="AI24" i="14" s="1"/>
  <c r="AI23" i="14" s="1"/>
  <c r="AG24" i="14" a="1"/>
  <c r="AG24" i="14" s="1"/>
  <c r="AF24" i="14" a="1"/>
  <c r="AF24" i="14" s="1"/>
  <c r="AE24" i="14" a="1"/>
  <c r="AE24" i="14" s="1"/>
  <c r="AE23" i="14" s="1" a="1"/>
  <c r="AE23" i="14" s="1"/>
  <c r="AD24" i="14" a="1"/>
  <c r="AD24" i="14" s="1"/>
  <c r="AD23" i="14" s="1" a="1"/>
  <c r="AD23" i="14" s="1"/>
  <c r="AC24" i="14" a="1"/>
  <c r="AC24" i="14" s="1"/>
  <c r="AB24" i="14" a="1"/>
  <c r="AB24" i="14" s="1"/>
  <c r="AB23" i="14" s="1" a="1"/>
  <c r="AB23" i="14" s="1"/>
  <c r="AA24" i="14" a="1"/>
  <c r="AA24" i="14" s="1"/>
  <c r="Y24" i="14" a="1"/>
  <c r="Y24" i="14" s="1"/>
  <c r="X24" i="14" a="1"/>
  <c r="X24" i="14" s="1"/>
  <c r="W24" i="14" a="1"/>
  <c r="W24" i="14" s="1"/>
  <c r="W23" i="14" s="1" a="1"/>
  <c r="W23" i="14" s="1"/>
  <c r="V24" i="14" a="1"/>
  <c r="V24" i="14" s="1"/>
  <c r="U24" i="14" a="1"/>
  <c r="U24" i="14" s="1"/>
  <c r="T24" i="14" a="1"/>
  <c r="T24" i="14" s="1"/>
  <c r="S24" i="14" a="1"/>
  <c r="S24" i="14" s="1"/>
  <c r="P24" i="14" a="1"/>
  <c r="P24" i="14" s="1"/>
  <c r="O24" i="14" a="1"/>
  <c r="O24" i="14" s="1"/>
  <c r="O23" i="14" s="1" a="1"/>
  <c r="O23" i="14" s="1"/>
  <c r="N24" i="14" a="1"/>
  <c r="N24" i="14" s="1"/>
  <c r="N23" i="14" s="1" a="1"/>
  <c r="N23" i="14" s="1"/>
  <c r="M24" i="14" a="1"/>
  <c r="M24" i="14" s="1"/>
  <c r="L24" i="14" a="1"/>
  <c r="L24" i="14" s="1"/>
  <c r="L23" i="14" s="1" a="1"/>
  <c r="L23" i="14" s="1"/>
  <c r="K24" i="14" a="1"/>
  <c r="K24" i="14" s="1"/>
  <c r="J24" i="14" a="1"/>
  <c r="J24" i="14" s="1"/>
  <c r="J23" i="14" s="1" a="1"/>
  <c r="J23" i="14" s="1"/>
  <c r="G24" i="14" a="1"/>
  <c r="G24" i="14" s="1"/>
  <c r="F24" i="14" a="1"/>
  <c r="F24" i="14" s="1"/>
  <c r="E24" i="14" a="1"/>
  <c r="E24" i="14" s="1"/>
  <c r="D24" i="14" a="1"/>
  <c r="D24" i="14" s="1"/>
  <c r="C24" i="14" a="1"/>
  <c r="C24" i="14" s="1"/>
  <c r="C23" i="14" s="1" a="1"/>
  <c r="C23" i="14" s="1"/>
  <c r="DF23" i="14"/>
  <c r="DE23" i="14" a="1"/>
  <c r="DE23" i="14" s="1"/>
  <c r="DD23" i="14" a="1"/>
  <c r="DD23" i="14" s="1"/>
  <c r="DC23" i="14" a="1"/>
  <c r="DC23" i="14" s="1"/>
  <c r="DB23" i="14" a="1"/>
  <c r="DB23" i="14" s="1"/>
  <c r="DA23" i="14" a="1"/>
  <c r="DA23" i="14" s="1"/>
  <c r="CZ23" i="14" a="1"/>
  <c r="CZ23" i="14" s="1"/>
  <c r="CY23" i="14"/>
  <c r="CW23" i="14" a="1"/>
  <c r="CW23" i="14" s="1"/>
  <c r="CV23" i="14" a="1"/>
  <c r="CV23" i="14" s="1"/>
  <c r="CU23" i="14" a="1"/>
  <c r="CU23" i="14" s="1"/>
  <c r="CT23" i="14" a="1"/>
  <c r="CT23" i="14" s="1"/>
  <c r="BM23" i="14" a="1"/>
  <c r="BM23" i="14" s="1"/>
  <c r="BL23" i="14" a="1"/>
  <c r="BL23" i="14" s="1"/>
  <c r="BK23" i="14" a="1"/>
  <c r="BK23" i="14" s="1"/>
  <c r="BG23" i="14" a="1"/>
  <c r="BG23" i="14" s="1"/>
  <c r="BF23" i="14" a="1"/>
  <c r="BF23" i="14" s="1"/>
  <c r="BE23" i="14" a="1"/>
  <c r="BE23" i="14" s="1"/>
  <c r="BD23" i="14" a="1"/>
  <c r="BD23" i="14" s="1"/>
  <c r="AX23" i="14" a="1"/>
  <c r="AX23" i="14" s="1"/>
  <c r="DF22" i="14" a="1"/>
  <c r="DF22" i="14" s="1"/>
  <c r="CX22" i="14" a="1"/>
  <c r="CX22" i="14" s="1"/>
  <c r="CP22" i="14" a="1"/>
  <c r="CP22" i="14" s="1"/>
  <c r="CH22" i="14" a="1"/>
  <c r="CH22" i="14" s="1"/>
  <c r="BZ22" i="14" a="1"/>
  <c r="BZ22" i="14" s="1"/>
  <c r="BQ22" i="14" a="1"/>
  <c r="BQ22" i="14" s="1"/>
  <c r="BH22" i="14" a="1"/>
  <c r="BH22" i="14" s="1"/>
  <c r="AY22" i="14" a="1"/>
  <c r="AY22" i="14" s="1"/>
  <c r="AP22" i="14" a="1"/>
  <c r="AP22" i="14" s="1"/>
  <c r="AH22" i="14" a="1"/>
  <c r="AH22" i="14" s="1"/>
  <c r="Z22" i="14" a="1"/>
  <c r="Z22" i="14" s="1"/>
  <c r="Q22" i="14" a="1"/>
  <c r="Q22" i="14" s="1"/>
  <c r="H22" i="14"/>
  <c r="DF18" i="14"/>
  <c r="CX18" i="14"/>
  <c r="CP18" i="14"/>
  <c r="CH18" i="14"/>
  <c r="BZ18" i="14"/>
  <c r="BQ18" i="14"/>
  <c r="BH18" i="14"/>
  <c r="AY18" i="14"/>
  <c r="AP18" i="14"/>
  <c r="AH18" i="14"/>
  <c r="Z18" i="14"/>
  <c r="Q18" i="14"/>
  <c r="H18" i="14"/>
  <c r="DF16" i="14"/>
  <c r="CX16" i="14"/>
  <c r="CP16" i="14"/>
  <c r="CH16" i="14"/>
  <c r="BZ16" i="14"/>
  <c r="BQ16" i="14"/>
  <c r="BH16" i="14"/>
  <c r="AY16" i="14"/>
  <c r="AP16" i="14"/>
  <c r="AH16" i="14"/>
  <c r="Z16" i="14"/>
  <c r="H16" i="14"/>
  <c r="DF14" i="14"/>
  <c r="CX14" i="14"/>
  <c r="CP14" i="14"/>
  <c r="CH14" i="14"/>
  <c r="BZ14" i="14"/>
  <c r="BQ14" i="14"/>
  <c r="BH14" i="14"/>
  <c r="AY14" i="14"/>
  <c r="H14" i="14"/>
  <c r="DF12" i="14"/>
  <c r="CX12" i="14"/>
  <c r="CP12" i="14"/>
  <c r="CH12" i="14"/>
  <c r="BZ12" i="14"/>
  <c r="BQ12" i="14"/>
  <c r="BH12" i="14"/>
  <c r="AY12" i="14"/>
  <c r="AP12" i="14"/>
  <c r="AH12" i="14"/>
  <c r="Z12" i="14"/>
  <c r="H12" i="14"/>
  <c r="DF10" i="14"/>
  <c r="CX10" i="14"/>
  <c r="CP10" i="14"/>
  <c r="CH10" i="14"/>
  <c r="BZ10" i="14"/>
  <c r="BQ10" i="14"/>
  <c r="BH10" i="14"/>
  <c r="AY10" i="14"/>
  <c r="AP10" i="14"/>
  <c r="AH10" i="14"/>
  <c r="Q10" i="14"/>
  <c r="H10" i="14"/>
  <c r="DE7" i="14"/>
  <c r="DD7" i="14"/>
  <c r="DC7" i="14"/>
  <c r="DB7" i="14"/>
  <c r="DA7" i="14"/>
  <c r="CZ7" i="14"/>
  <c r="DF7" i="14" s="1"/>
  <c r="CW7" i="14"/>
  <c r="CV7" i="14"/>
  <c r="CU7" i="14"/>
  <c r="CT7" i="14"/>
  <c r="CS7" i="14"/>
  <c r="CR7" i="14"/>
  <c r="CQ7" i="14"/>
  <c r="CX7" i="14" s="1"/>
  <c r="CO7" i="14"/>
  <c r="CM7" i="14"/>
  <c r="CL7" i="14"/>
  <c r="CK7" i="14"/>
  <c r="CJ7" i="14"/>
  <c r="CI7" i="14"/>
  <c r="CP7" i="14" s="1"/>
  <c r="CG7" i="14"/>
  <c r="CF7" i="14"/>
  <c r="CE7" i="14"/>
  <c r="CD7" i="14"/>
  <c r="CC7" i="14"/>
  <c r="CB7" i="14"/>
  <c r="CA7" i="14"/>
  <c r="CH7" i="14" s="1"/>
  <c r="BY7" i="14"/>
  <c r="BX7" i="14"/>
  <c r="BW7" i="14"/>
  <c r="BV7" i="14"/>
  <c r="BU7" i="14"/>
  <c r="BT7" i="14"/>
  <c r="BS7" i="14"/>
  <c r="BZ7" i="14" s="1"/>
  <c r="BP7" i="14"/>
  <c r="BO7" i="14"/>
  <c r="BN7" i="14"/>
  <c r="BM7" i="14"/>
  <c r="BL7" i="14"/>
  <c r="BQ7" i="14" s="1"/>
  <c r="BG7" i="14"/>
  <c r="BF7" i="14"/>
  <c r="BE7" i="14"/>
  <c r="BD7" i="14"/>
  <c r="BC7" i="14"/>
  <c r="BB7" i="14"/>
  <c r="BA7" i="14"/>
  <c r="BH7" i="14" s="1"/>
  <c r="AX7" i="14"/>
  <c r="AW7" i="14"/>
  <c r="AV7" i="14"/>
  <c r="AU7" i="14"/>
  <c r="AT7" i="14"/>
  <c r="AS7" i="14"/>
  <c r="AR7" i="14"/>
  <c r="AY7" i="14" s="1"/>
  <c r="AO7" i="14"/>
  <c r="AN7" i="14"/>
  <c r="AM7" i="14"/>
  <c r="AL7" i="14"/>
  <c r="AK7" i="14"/>
  <c r="AJ7" i="14"/>
  <c r="AP7" i="14" s="1"/>
  <c r="AH7" i="14"/>
  <c r="Z7" i="14"/>
  <c r="Q7" i="14" a="1"/>
  <c r="Q7" i="14" s="1"/>
  <c r="H7" i="14"/>
  <c r="DF6" i="14"/>
  <c r="CX6" i="14"/>
  <c r="CP6" i="14"/>
  <c r="CH6" i="14"/>
  <c r="BZ6" i="14"/>
  <c r="BQ6" i="14"/>
  <c r="BH6" i="14"/>
  <c r="AY6" i="14"/>
  <c r="AP6" i="14"/>
  <c r="AH6" i="14"/>
  <c r="Z6" i="14"/>
  <c r="Q6" i="14" a="1"/>
  <c r="Q6" i="14" s="1"/>
  <c r="DF5" i="14"/>
  <c r="CX5" i="14"/>
  <c r="CP5" i="14"/>
  <c r="CH5" i="14"/>
  <c r="BZ5" i="14"/>
  <c r="BQ5" i="14"/>
  <c r="BH5" i="14"/>
  <c r="AY5" i="14"/>
  <c r="AP5" i="14"/>
  <c r="AH5" i="14"/>
  <c r="Z5" i="14"/>
  <c r="Q5" i="14" a="1"/>
  <c r="Q5" i="14" s="1"/>
  <c r="H5" i="14"/>
  <c r="DE35" i="10"/>
  <c r="DD35" i="10"/>
  <c r="DE34" i="10"/>
  <c r="DD34" i="10"/>
  <c r="DC34" i="10"/>
  <c r="DC35" i="10" s="1"/>
  <c r="DB34" i="10"/>
  <c r="DA34" i="10"/>
  <c r="CZ34" i="10"/>
  <c r="CY34" i="10"/>
  <c r="DE33" i="10"/>
  <c r="DD33" i="10"/>
  <c r="DC33" i="10"/>
  <c r="DB33" i="10"/>
  <c r="DA33" i="10"/>
  <c r="CZ33" i="10"/>
  <c r="CY33" i="10"/>
  <c r="DE32" i="10"/>
  <c r="DD32" i="10"/>
  <c r="DC32" i="10"/>
  <c r="DB32" i="10"/>
  <c r="DB35" i="10" s="1"/>
  <c r="DA32" i="10"/>
  <c r="CZ32" i="10"/>
  <c r="CY32" i="10"/>
  <c r="G10" i="3" a="1"/>
  <c r="G7" i="3" a="1"/>
  <c r="E10" i="3" a="1"/>
  <c r="E10" i="3" s="1"/>
  <c r="D10" i="3" a="1"/>
  <c r="D10" i="3" s="1"/>
  <c r="C10" i="3" a="1"/>
  <c r="C10" i="3" s="1"/>
  <c r="E7" i="3" a="1"/>
  <c r="E7" i="3" s="1"/>
  <c r="D7" i="3" a="1"/>
  <c r="D7" i="3" s="1"/>
  <c r="C7" i="3" a="1"/>
  <c r="C7" i="3" s="1"/>
  <c r="C9" i="3" a="1"/>
  <c r="C9" i="3" s="1"/>
  <c r="D9" i="3" a="1"/>
  <c r="D9" i="3" s="1"/>
  <c r="E9" i="3" a="1"/>
  <c r="E9" i="3"/>
  <c r="C11" i="3" a="1"/>
  <c r="C11" i="3" s="1"/>
  <c r="D11" i="3" a="1"/>
  <c r="D11" i="3" s="1"/>
  <c r="E11" i="3" a="1"/>
  <c r="E11" i="3"/>
  <c r="C12" i="3" a="1"/>
  <c r="C12" i="3" s="1"/>
  <c r="D12" i="3" a="1"/>
  <c r="D12" i="3" s="1"/>
  <c r="E12" i="3" a="1"/>
  <c r="E12" i="3"/>
  <c r="D8" i="3" a="1"/>
  <c r="D8" i="3" s="1"/>
  <c r="E8" i="3" a="1"/>
  <c r="E8" i="3" s="1"/>
  <c r="C8" i="3" a="1"/>
  <c r="C8" i="3" s="1"/>
  <c r="CW34" i="10"/>
  <c r="CW33" i="10"/>
  <c r="CV34" i="10"/>
  <c r="CV33" i="10"/>
  <c r="CU34" i="10"/>
  <c r="CU33" i="10"/>
  <c r="CT34" i="10"/>
  <c r="CT33" i="10"/>
  <c r="CR34" i="10"/>
  <c r="CR33" i="10"/>
  <c r="CU32" i="10"/>
  <c r="CQ34" i="10"/>
  <c r="CQ33" i="10"/>
  <c r="CS34" i="10"/>
  <c r="CS33" i="10"/>
  <c r="CQ32" i="10"/>
  <c r="CR32" i="10"/>
  <c r="CW32" i="10"/>
  <c r="CV32" i="10"/>
  <c r="CT32" i="10"/>
  <c r="CS32" i="10"/>
  <c r="H894" i="2" a="1"/>
  <c r="H894" i="2" s="1"/>
  <c r="G865" i="2"/>
  <c r="F865" i="2"/>
  <c r="H892" i="2" a="1"/>
  <c r="H892" i="2" s="1"/>
  <c r="A5" i="4"/>
  <c r="H896" i="2" a="1"/>
  <c r="H896" i="2" s="1"/>
  <c r="H895" i="2" a="1"/>
  <c r="H895" i="2" s="1"/>
  <c r="H893" i="2" a="1"/>
  <c r="H893" i="2" s="1"/>
  <c r="H891" i="2" a="1"/>
  <c r="H891" i="2" s="1"/>
  <c r="H890" i="2" a="1"/>
  <c r="H890" i="2" s="1"/>
  <c r="H889" i="2" a="1"/>
  <c r="H889" i="2" s="1"/>
  <c r="H888" i="2" a="1"/>
  <c r="H888" i="2" s="1"/>
  <c r="H887" i="2" a="1"/>
  <c r="H887" i="2" s="1"/>
  <c r="H886" i="2" a="1"/>
  <c r="H886" i="2" s="1"/>
  <c r="H885" i="2" a="1"/>
  <c r="H885" i="2" s="1"/>
  <c r="G883" i="2"/>
  <c r="F883" i="2"/>
  <c r="E883" i="2"/>
  <c r="H879" i="2" a="1"/>
  <c r="H879" i="2" s="1"/>
  <c r="H880" i="2" a="1"/>
  <c r="H880" i="2" s="1"/>
  <c r="H869" i="2" a="1"/>
  <c r="H869" i="2" s="1"/>
  <c r="DF41" i="10" a="1"/>
  <c r="DF41" i="10" s="1"/>
  <c r="DF40" i="10" a="1"/>
  <c r="DF40" i="10" s="1"/>
  <c r="DF39" i="10" a="1"/>
  <c r="DF39" i="10" s="1"/>
  <c r="DF38" i="10" a="1"/>
  <c r="DF38" i="10" s="1"/>
  <c r="DF29" i="10" a="1"/>
  <c r="DF29" i="10" s="1"/>
  <c r="DF28" i="10" a="1"/>
  <c r="DF28" i="10" s="1"/>
  <c r="DF77" i="10" a="1"/>
  <c r="DF77" i="10" s="1"/>
  <c r="DF76" i="10" a="1"/>
  <c r="DF76" i="10" s="1"/>
  <c r="DF75" i="10" a="1"/>
  <c r="DF75" i="10" s="1"/>
  <c r="DF74" i="10" a="1"/>
  <c r="DF74" i="10" s="1"/>
  <c r="DF73" i="10" a="1"/>
  <c r="DF73" i="10" s="1"/>
  <c r="DF72" i="10" a="1"/>
  <c r="DF72" i="10" s="1"/>
  <c r="DF71" i="10" a="1"/>
  <c r="DF71" i="10" s="1"/>
  <c r="DF70" i="10" a="1"/>
  <c r="DF70" i="10" s="1"/>
  <c r="DF69" i="10" a="1"/>
  <c r="DF69" i="10" s="1"/>
  <c r="DF68" i="10" a="1"/>
  <c r="DF68" i="10" s="1"/>
  <c r="DF65" i="10" a="1"/>
  <c r="DF65" i="10" s="1"/>
  <c r="DF64" i="10" a="1"/>
  <c r="DF64" i="10" s="1"/>
  <c r="DF63" i="10" a="1"/>
  <c r="DF63" i="10" s="1"/>
  <c r="DF62" i="10" a="1"/>
  <c r="DF62" i="10" s="1"/>
  <c r="DF61" i="10" a="1"/>
  <c r="DF61" i="10" s="1"/>
  <c r="DF59" i="10" a="1"/>
  <c r="DF59" i="10" s="1"/>
  <c r="DF58" i="10" a="1"/>
  <c r="DF58" i="10" s="1"/>
  <c r="DF57" i="10" a="1"/>
  <c r="DF57" i="10" s="1"/>
  <c r="DF56" i="10" a="1"/>
  <c r="DF56" i="10" s="1"/>
  <c r="DF55" i="10" a="1"/>
  <c r="DF55" i="10" s="1"/>
  <c r="DF53" i="10" a="1"/>
  <c r="DF53" i="10" s="1"/>
  <c r="DF52" i="10" a="1"/>
  <c r="DF52" i="10" s="1"/>
  <c r="DF51" i="10" a="1"/>
  <c r="DF51" i="10" s="1"/>
  <c r="DF50" i="10" a="1"/>
  <c r="DF50" i="10" s="1"/>
  <c r="DF49" i="10" a="1"/>
  <c r="DF49" i="10" s="1"/>
  <c r="DF48" i="10" a="1"/>
  <c r="DF48" i="10" s="1"/>
  <c r="DE46" i="10" a="1"/>
  <c r="DE46" i="10" s="1"/>
  <c r="DD46" i="10" a="1"/>
  <c r="DD46" i="10" s="1"/>
  <c r="DD45" i="10" s="1" a="1"/>
  <c r="DD45" i="10" s="1"/>
  <c r="DC46" i="10" a="1"/>
  <c r="DC46" i="10" s="1"/>
  <c r="DC45" i="10" s="1" a="1"/>
  <c r="DC45" i="10" s="1"/>
  <c r="DB46" i="10" a="1"/>
  <c r="DB46" i="10" s="1"/>
  <c r="DB45" i="10" s="1" a="1"/>
  <c r="DB45" i="10" s="1"/>
  <c r="DA46" i="10" a="1"/>
  <c r="DA46" i="10" s="1"/>
  <c r="CZ46" i="10" a="1"/>
  <c r="CZ46" i="10" s="1"/>
  <c r="CY46" i="10" a="1"/>
  <c r="CY46" i="10" s="1"/>
  <c r="DE45" i="10" a="1"/>
  <c r="DE45" i="10" s="1"/>
  <c r="DF44" i="10" a="1"/>
  <c r="DF44" i="10" s="1"/>
  <c r="DF13" i="10"/>
  <c r="DF11" i="10"/>
  <c r="DF9" i="10"/>
  <c r="DF7" i="10"/>
  <c r="DF5" i="10"/>
  <c r="DE25" i="10"/>
  <c r="DD25" i="10"/>
  <c r="DC25" i="10"/>
  <c r="DB25" i="10"/>
  <c r="DA25" i="10"/>
  <c r="CZ25" i="10"/>
  <c r="DF24" i="10"/>
  <c r="DF23" i="10"/>
  <c r="H881" i="2" a="1"/>
  <c r="H881" i="2" s="1"/>
  <c r="H878" i="2" a="1"/>
  <c r="H878" i="2" s="1"/>
  <c r="H877" i="2" a="1"/>
  <c r="H877" i="2" s="1"/>
  <c r="H876" i="2" a="1"/>
  <c r="H876" i="2" s="1"/>
  <c r="H875" i="2" a="1"/>
  <c r="H875" i="2" s="1"/>
  <c r="H874" i="2" a="1"/>
  <c r="H874" i="2" s="1"/>
  <c r="H873" i="2" a="1"/>
  <c r="H873" i="2" s="1"/>
  <c r="H872" i="2" a="1"/>
  <c r="H872" i="2" s="1"/>
  <c r="H871" i="2" a="1"/>
  <c r="H871" i="2" s="1"/>
  <c r="H870" i="2" a="1"/>
  <c r="H870" i="2" s="1"/>
  <c r="H868" i="2" a="1"/>
  <c r="H868" i="2" s="1"/>
  <c r="G866" i="2"/>
  <c r="F866" i="2"/>
  <c r="E866" i="2"/>
  <c r="E865" i="2" a="1"/>
  <c r="E865" i="2" s="1"/>
  <c r="H861" i="2" a="1"/>
  <c r="H861" i="2" s="1"/>
  <c r="H856" i="2" a="1"/>
  <c r="H856" i="2" s="1"/>
  <c r="H855" i="2" a="1"/>
  <c r="H855" i="2" s="1"/>
  <c r="H864" i="2" a="1"/>
  <c r="H864" i="2" s="1"/>
  <c r="H863" i="2" a="1"/>
  <c r="H863" i="2" s="1"/>
  <c r="H862" i="2" a="1"/>
  <c r="H862" i="2" s="1"/>
  <c r="H860" i="2" a="1"/>
  <c r="H860" i="2" s="1"/>
  <c r="H859" i="2" a="1"/>
  <c r="H859" i="2" s="1"/>
  <c r="H858" i="2" a="1"/>
  <c r="H858" i="2" s="1"/>
  <c r="H857" i="2" a="1"/>
  <c r="H857" i="2" s="1"/>
  <c r="H854" i="2" a="1"/>
  <c r="H854" i="2" s="1"/>
  <c r="H853" i="2" a="1"/>
  <c r="H853" i="2" s="1"/>
  <c r="H852" i="2" a="1"/>
  <c r="H852" i="2" s="1"/>
  <c r="H851" i="2" a="1"/>
  <c r="H851" i="2" s="1"/>
  <c r="H850" i="2" a="1"/>
  <c r="H850" i="2" s="1"/>
  <c r="H849" i="2" a="1"/>
  <c r="H849" i="2" s="1"/>
  <c r="G847" i="2"/>
  <c r="F847" i="2"/>
  <c r="E847" i="2"/>
  <c r="G846" i="2" a="1"/>
  <c r="G846" i="2" s="1"/>
  <c r="F846" i="2" a="1"/>
  <c r="F846" i="2" s="1"/>
  <c r="E846" i="2" a="1"/>
  <c r="E846" i="2" s="1"/>
  <c r="H843" i="2" a="1"/>
  <c r="H843" i="2" s="1"/>
  <c r="H839" i="2" a="1"/>
  <c r="H839" i="2" s="1"/>
  <c r="H837" i="2" a="1"/>
  <c r="H837" i="2" s="1"/>
  <c r="H836" i="2" a="1"/>
  <c r="H836" i="2" s="1"/>
  <c r="H830" i="2" a="1"/>
  <c r="H830" i="2" s="1"/>
  <c r="H829" i="2" a="1"/>
  <c r="H829" i="2" s="1"/>
  <c r="H845" i="2" a="1"/>
  <c r="H845" i="2" s="1"/>
  <c r="H844" i="2" a="1"/>
  <c r="H844" i="2" s="1"/>
  <c r="H842" i="2" a="1"/>
  <c r="H842" i="2" s="1"/>
  <c r="H841" i="2" a="1"/>
  <c r="H841" i="2" s="1"/>
  <c r="H840" i="2" a="1"/>
  <c r="H840" i="2" s="1"/>
  <c r="H838" i="2" a="1"/>
  <c r="H838" i="2" s="1"/>
  <c r="H835" i="2" a="1"/>
  <c r="H835" i="2" s="1"/>
  <c r="H834" i="2" a="1"/>
  <c r="H834" i="2" s="1"/>
  <c r="G832" i="2"/>
  <c r="F832" i="2"/>
  <c r="E832" i="2"/>
  <c r="G831" i="2" a="1"/>
  <c r="G831" i="2" s="1"/>
  <c r="F831" i="2" a="1"/>
  <c r="F831" i="2" s="1"/>
  <c r="E831" i="2" a="1"/>
  <c r="E831" i="2" s="1"/>
  <c r="H828" i="2" a="1"/>
  <c r="H828" i="2" s="1"/>
  <c r="H827" i="2" a="1"/>
  <c r="H827" i="2" s="1"/>
  <c r="H826" i="2" a="1"/>
  <c r="H826" i="2" s="1"/>
  <c r="H825" i="2" a="1"/>
  <c r="H825" i="2" s="1"/>
  <c r="H824" i="2" a="1"/>
  <c r="H824" i="2" s="1"/>
  <c r="H823" i="2" a="1"/>
  <c r="H823" i="2" s="1"/>
  <c r="H822" i="2" a="1"/>
  <c r="H822" i="2" s="1"/>
  <c r="H821" i="2" a="1"/>
  <c r="H821" i="2" s="1"/>
  <c r="G819" i="2"/>
  <c r="F819" i="2"/>
  <c r="E819" i="2"/>
  <c r="G818" i="2" a="1"/>
  <c r="G818" i="2" s="1"/>
  <c r="F818" i="2" a="1"/>
  <c r="F818" i="2" s="1"/>
  <c r="E818" i="2" a="1"/>
  <c r="E818" i="2" s="1"/>
  <c r="E800" i="2"/>
  <c r="H814" i="2" a="1"/>
  <c r="H814" i="2" s="1"/>
  <c r="H815" i="2" a="1"/>
  <c r="H815" i="2" s="1"/>
  <c r="H816" i="2" a="1"/>
  <c r="H816" i="2" s="1"/>
  <c r="H812" i="2" a="1"/>
  <c r="H812" i="2" s="1"/>
  <c r="H811" i="2" a="1"/>
  <c r="H811" i="2" s="1"/>
  <c r="H808" i="2" a="1"/>
  <c r="H808" i="2" s="1"/>
  <c r="H807" i="2" a="1"/>
  <c r="H807" i="2" s="1"/>
  <c r="H809" i="2" a="1"/>
  <c r="H809" i="2" s="1"/>
  <c r="F783" i="2"/>
  <c r="G783" i="2"/>
  <c r="E783" i="2"/>
  <c r="H817" i="2" a="1"/>
  <c r="H817" i="2" s="1"/>
  <c r="H813" i="2" a="1"/>
  <c r="H813" i="2" s="1"/>
  <c r="H810" i="2" a="1"/>
  <c r="H810" i="2" s="1"/>
  <c r="H806" i="2" a="1"/>
  <c r="H806" i="2" s="1"/>
  <c r="H805" i="2" a="1"/>
  <c r="H805" i="2" s="1"/>
  <c r="H804" i="2" a="1"/>
  <c r="H804" i="2" s="1"/>
  <c r="H803" i="2" a="1"/>
  <c r="H803" i="2" s="1"/>
  <c r="H802" i="2" a="1"/>
  <c r="H802" i="2" s="1"/>
  <c r="G800" i="2"/>
  <c r="F800" i="2"/>
  <c r="G799" i="2" a="1"/>
  <c r="G799" i="2" s="1"/>
  <c r="F799" i="2" a="1"/>
  <c r="F799" i="2" s="1"/>
  <c r="E799" i="2" a="1"/>
  <c r="E799" i="2" s="1"/>
  <c r="H797" i="2" a="1"/>
  <c r="H797" i="2" s="1"/>
  <c r="H796" i="2" a="1"/>
  <c r="H796" i="2" s="1"/>
  <c r="H795" i="2" a="1"/>
  <c r="H795" i="2" s="1"/>
  <c r="H798" i="2" a="1"/>
  <c r="H798" i="2" s="1"/>
  <c r="H792" i="2" a="1"/>
  <c r="H792" i="2" s="1"/>
  <c r="H789" i="2" a="1"/>
  <c r="H789" i="2" s="1"/>
  <c r="H791" i="2" a="1"/>
  <c r="H791" i="2" s="1"/>
  <c r="H786" i="2" a="1"/>
  <c r="H786" i="2" s="1"/>
  <c r="E5" i="3" a="1"/>
  <c r="E5" i="3" s="1"/>
  <c r="D5" i="3" a="1"/>
  <c r="D5" i="3" s="1"/>
  <c r="C5" i="3" a="1"/>
  <c r="C5" i="3" s="1"/>
  <c r="H794" i="2" a="1"/>
  <c r="H794" i="2" s="1"/>
  <c r="H793" i="2" a="1"/>
  <c r="H793" i="2" s="1"/>
  <c r="H790" i="2" a="1"/>
  <c r="H790" i="2" s="1"/>
  <c r="H788" i="2" a="1"/>
  <c r="H788" i="2" s="1"/>
  <c r="H787" i="2" a="1"/>
  <c r="H787" i="2" s="1"/>
  <c r="H785" i="2" a="1"/>
  <c r="H785" i="2" s="1"/>
  <c r="G782" i="2" a="1"/>
  <c r="G782" i="2" s="1"/>
  <c r="F782" i="2" a="1"/>
  <c r="F782" i="2" s="1"/>
  <c r="E782" i="2" a="1"/>
  <c r="E782" i="2" s="1"/>
  <c r="I6" i="4"/>
  <c r="H781" i="2" a="1"/>
  <c r="H781" i="2" s="1"/>
  <c r="H780" i="2" a="1"/>
  <c r="H780" i="2" s="1"/>
  <c r="H779" i="2" a="1"/>
  <c r="H779" i="2" s="1"/>
  <c r="H778" i="2" a="1"/>
  <c r="H778" i="2" s="1"/>
  <c r="H777" i="2" a="1"/>
  <c r="H777" i="2" s="1"/>
  <c r="H776" i="2" a="1"/>
  <c r="H776" i="2" s="1"/>
  <c r="H775" i="2" a="1"/>
  <c r="H775" i="2" s="1"/>
  <c r="H774" i="2" a="1"/>
  <c r="H774" i="2" s="1"/>
  <c r="H773" i="2" a="1"/>
  <c r="H773" i="2" s="1"/>
  <c r="G771" i="2"/>
  <c r="F771" i="2"/>
  <c r="E771" i="2"/>
  <c r="G770" i="2" a="1"/>
  <c r="G770" i="2" s="1"/>
  <c r="F770" i="2" a="1"/>
  <c r="F770" i="2" s="1"/>
  <c r="E770" i="2" a="1"/>
  <c r="E770" i="2" s="1"/>
  <c r="H769" i="2" a="1"/>
  <c r="H769" i="2" s="1"/>
  <c r="G11" i="5"/>
  <c r="F11" i="5"/>
  <c r="E11" i="5"/>
  <c r="D11" i="5"/>
  <c r="C11" i="5"/>
  <c r="B11" i="5"/>
  <c r="H9" i="5"/>
  <c r="F5" i="5"/>
  <c r="E5" i="5"/>
  <c r="D5" i="5"/>
  <c r="C5" i="5"/>
  <c r="B5" i="5"/>
  <c r="F9" i="4" a="1"/>
  <c r="R7" i="4" a="1"/>
  <c r="R7" i="4" s="1"/>
  <c r="N7" i="4" a="1"/>
  <c r="N7" i="4" s="1"/>
  <c r="N9" i="4" s="1" a="1"/>
  <c r="J7" i="4" a="1"/>
  <c r="B7" i="4" a="1"/>
  <c r="Q6" i="4"/>
  <c r="M6" i="4"/>
  <c r="Q5" i="4"/>
  <c r="M5" i="4"/>
  <c r="X3" i="4" a="1"/>
  <c r="X3" i="4" s="1"/>
  <c r="Q3" i="4"/>
  <c r="M3" i="4"/>
  <c r="A3" i="4"/>
  <c r="Z2" i="4" a="1"/>
  <c r="Z2" i="4" s="1"/>
  <c r="Q2" i="4"/>
  <c r="M2" i="4"/>
  <c r="E2" i="4"/>
  <c r="E37" i="3" a="1"/>
  <c r="E37" i="3" s="1"/>
  <c r="D37" i="3" a="1"/>
  <c r="D37" i="3" s="1"/>
  <c r="C37" i="3" a="1"/>
  <c r="C37" i="3" s="1"/>
  <c r="E36" i="3" a="1"/>
  <c r="E36" i="3" s="1"/>
  <c r="D36" i="3" a="1"/>
  <c r="D36" i="3" s="1"/>
  <c r="C36" i="3" a="1"/>
  <c r="C36" i="3" s="1"/>
  <c r="G36" i="3" s="1" a="1"/>
  <c r="E34" i="3" a="1"/>
  <c r="E34" i="3" s="1"/>
  <c r="D34" i="3" a="1"/>
  <c r="D34" i="3" s="1"/>
  <c r="C34" i="3" a="1"/>
  <c r="C34" i="3" s="1"/>
  <c r="E33" i="3" a="1"/>
  <c r="E33" i="3" s="1"/>
  <c r="D33" i="3" a="1"/>
  <c r="D33" i="3" s="1"/>
  <c r="C33" i="3" a="1"/>
  <c r="C33" i="3" s="1"/>
  <c r="G33" i="3" s="1" a="1"/>
  <c r="E32" i="3" a="1"/>
  <c r="E32" i="3" s="1"/>
  <c r="D32" i="3" a="1"/>
  <c r="D32" i="3" s="1"/>
  <c r="C32" i="3" a="1"/>
  <c r="C32" i="3" s="1"/>
  <c r="G32" i="3" s="1" a="1"/>
  <c r="E31" i="3" a="1"/>
  <c r="E31" i="3" s="1"/>
  <c r="D31" i="3" a="1"/>
  <c r="D31" i="3" s="1"/>
  <c r="C31" i="3" a="1"/>
  <c r="C31" i="3" s="1"/>
  <c r="E30" i="3" a="1"/>
  <c r="E30" i="3" s="1"/>
  <c r="D30" i="3" a="1"/>
  <c r="D30" i="3" s="1"/>
  <c r="C30" i="3" a="1"/>
  <c r="C30" i="3" s="1"/>
  <c r="E29" i="3" a="1"/>
  <c r="E29" i="3" s="1"/>
  <c r="D29" i="3" a="1"/>
  <c r="D29" i="3" s="1"/>
  <c r="C29" i="3" a="1"/>
  <c r="C29" i="3" s="1"/>
  <c r="E27" i="3" a="1"/>
  <c r="E27" i="3" s="1"/>
  <c r="D27" i="3" a="1"/>
  <c r="D27" i="3" s="1"/>
  <c r="C27" i="3" a="1"/>
  <c r="C27" i="3" s="1"/>
  <c r="E26" i="3" a="1"/>
  <c r="E26" i="3" s="1"/>
  <c r="D26" i="3" a="1"/>
  <c r="D26" i="3" s="1"/>
  <c r="C26" i="3" a="1"/>
  <c r="C26" i="3" s="1"/>
  <c r="E25" i="3" a="1"/>
  <c r="E25" i="3" s="1"/>
  <c r="D25" i="3" a="1"/>
  <c r="D25" i="3" s="1"/>
  <c r="C25" i="3" a="1"/>
  <c r="C25" i="3" s="1"/>
  <c r="G25" i="3" s="1" a="1"/>
  <c r="E24" i="3" a="1"/>
  <c r="E24" i="3" s="1"/>
  <c r="D24" i="3" a="1"/>
  <c r="D24" i="3" s="1"/>
  <c r="C24" i="3" a="1"/>
  <c r="C24" i="3" s="1"/>
  <c r="G24" i="3" s="1" a="1"/>
  <c r="E23" i="3" a="1"/>
  <c r="E23" i="3" s="1"/>
  <c r="D23" i="3" a="1"/>
  <c r="D23" i="3" s="1"/>
  <c r="C23" i="3" a="1"/>
  <c r="C23" i="3" s="1"/>
  <c r="G23" i="3" s="1" a="1"/>
  <c r="E21" i="3" a="1"/>
  <c r="E21" i="3" s="1"/>
  <c r="D21" i="3" a="1"/>
  <c r="D21" i="3" s="1"/>
  <c r="C21" i="3" a="1"/>
  <c r="C21" i="3" s="1"/>
  <c r="E20" i="3" a="1"/>
  <c r="E20" i="3" s="1"/>
  <c r="D20" i="3" a="1"/>
  <c r="D20" i="3" s="1"/>
  <c r="C20" i="3" a="1"/>
  <c r="C20" i="3" s="1"/>
  <c r="G20" i="3" s="1" a="1"/>
  <c r="E19" i="3" a="1"/>
  <c r="E19" i="3" s="1"/>
  <c r="D19" i="3" a="1"/>
  <c r="D19" i="3" s="1"/>
  <c r="C19" i="3" a="1"/>
  <c r="C19" i="3" s="1"/>
  <c r="E17" i="3" a="1"/>
  <c r="E17" i="3" s="1"/>
  <c r="D17" i="3" a="1"/>
  <c r="D17" i="3" s="1"/>
  <c r="C17" i="3" a="1"/>
  <c r="C17" i="3" s="1"/>
  <c r="E16" i="3" a="1"/>
  <c r="E16" i="3" s="1"/>
  <c r="D16" i="3" a="1"/>
  <c r="D16" i="3" s="1"/>
  <c r="C16" i="3" a="1"/>
  <c r="C16" i="3" s="1"/>
  <c r="E15" i="3" a="1"/>
  <c r="E15" i="3" s="1"/>
  <c r="D15" i="3" a="1"/>
  <c r="D15" i="3" s="1"/>
  <c r="C15" i="3" a="1"/>
  <c r="C15" i="3" s="1"/>
  <c r="G15" i="3" s="1" a="1"/>
  <c r="E14" i="3" a="1"/>
  <c r="E14" i="3" s="1"/>
  <c r="D14" i="3" a="1"/>
  <c r="D14" i="3" s="1"/>
  <c r="C14" i="3" a="1"/>
  <c r="C14" i="3" s="1"/>
  <c r="G14" i="3" s="1" a="1"/>
  <c r="E13" i="3" a="1"/>
  <c r="E13" i="3" s="1"/>
  <c r="D13" i="3" a="1"/>
  <c r="D13" i="3" s="1"/>
  <c r="C13" i="3" a="1"/>
  <c r="C13" i="3" s="1"/>
  <c r="G13" i="3" s="1" a="1"/>
  <c r="E6" i="3" a="1"/>
  <c r="E6" i="3" s="1"/>
  <c r="D6" i="3" a="1"/>
  <c r="D6" i="3" s="1"/>
  <c r="C6" i="3" a="1"/>
  <c r="C6" i="3" s="1"/>
  <c r="E4" i="3" a="1"/>
  <c r="E4" i="3" s="1"/>
  <c r="D4" i="3" a="1"/>
  <c r="D4" i="3" s="1"/>
  <c r="C4" i="3" a="1"/>
  <c r="C4" i="3" s="1"/>
  <c r="G4" i="3" s="1" a="1"/>
  <c r="E3" i="3" a="1"/>
  <c r="E3" i="3" s="1"/>
  <c r="D3" i="3" a="1"/>
  <c r="D3" i="3" s="1"/>
  <c r="C3" i="3" a="1"/>
  <c r="C3" i="3" s="1"/>
  <c r="G3" i="3" s="1" a="1"/>
  <c r="E2" i="3" a="1"/>
  <c r="D2" i="3" a="1"/>
  <c r="C2" i="3" a="1"/>
  <c r="H768" i="2" a="1"/>
  <c r="H768" i="2" s="1"/>
  <c r="H767" i="2" a="1"/>
  <c r="H767" i="2" s="1"/>
  <c r="H766" i="2" a="1"/>
  <c r="H766" i="2" s="1"/>
  <c r="H765" i="2" a="1"/>
  <c r="H765" i="2" s="1"/>
  <c r="H764" i="2" a="1"/>
  <c r="H764" i="2" s="1"/>
  <c r="H763" i="2" a="1"/>
  <c r="H763" i="2" s="1"/>
  <c r="H762" i="2" a="1"/>
  <c r="H762" i="2" s="1"/>
  <c r="H761" i="2" a="1"/>
  <c r="H761" i="2" s="1"/>
  <c r="H760" i="2" a="1"/>
  <c r="H760" i="2" s="1"/>
  <c r="G758" i="2"/>
  <c r="F758" i="2"/>
  <c r="E758" i="2"/>
  <c r="G757" i="2" a="1"/>
  <c r="G757" i="2" s="1"/>
  <c r="F757" i="2" a="1"/>
  <c r="F757" i="2" s="1"/>
  <c r="E757" i="2" a="1"/>
  <c r="E757" i="2" s="1"/>
  <c r="H756" i="2" a="1"/>
  <c r="H756" i="2" s="1"/>
  <c r="H755" i="2" a="1"/>
  <c r="H755" i="2" s="1"/>
  <c r="H754" i="2" a="1"/>
  <c r="H754" i="2" s="1"/>
  <c r="H753" i="2" a="1"/>
  <c r="H753" i="2" s="1"/>
  <c r="H752" i="2" a="1"/>
  <c r="H752" i="2" s="1"/>
  <c r="H751" i="2" a="1"/>
  <c r="H751" i="2" s="1"/>
  <c r="H750" i="2" a="1"/>
  <c r="H750" i="2" s="1"/>
  <c r="H749" i="2" a="1"/>
  <c r="H749" i="2" s="1"/>
  <c r="H748" i="2" a="1"/>
  <c r="H748" i="2" s="1"/>
  <c r="H747" i="2" a="1"/>
  <c r="H747" i="2" s="1"/>
  <c r="H746" i="2" a="1"/>
  <c r="H746" i="2" s="1"/>
  <c r="H745" i="2" a="1"/>
  <c r="H745" i="2" s="1"/>
  <c r="H744" i="2" a="1"/>
  <c r="H744" i="2" s="1"/>
  <c r="H743" i="2" a="1"/>
  <c r="H743" i="2" s="1"/>
  <c r="G741" i="2"/>
  <c r="F741" i="2"/>
  <c r="E741" i="2"/>
  <c r="G740" i="2" a="1"/>
  <c r="G740" i="2" s="1"/>
  <c r="F740" i="2" a="1"/>
  <c r="F740" i="2" s="1"/>
  <c r="E740" i="2" a="1"/>
  <c r="E740" i="2" s="1"/>
  <c r="H739" i="2" a="1"/>
  <c r="H739" i="2" s="1"/>
  <c r="H738" i="2" a="1"/>
  <c r="H738" i="2" s="1"/>
  <c r="H737" i="2" a="1"/>
  <c r="H737" i="2" s="1"/>
  <c r="H736" i="2" a="1"/>
  <c r="H736" i="2" s="1"/>
  <c r="H735" i="2" a="1"/>
  <c r="H735" i="2" s="1"/>
  <c r="H734" i="2" a="1"/>
  <c r="H734" i="2" s="1"/>
  <c r="H733" i="2" a="1"/>
  <c r="H733" i="2" s="1"/>
  <c r="H732" i="2" a="1"/>
  <c r="H732" i="2" s="1"/>
  <c r="H731" i="2" a="1"/>
  <c r="H731" i="2" s="1"/>
  <c r="G729" i="2"/>
  <c r="F729" i="2"/>
  <c r="E729" i="2"/>
  <c r="G728" i="2" a="1"/>
  <c r="G728" i="2" s="1"/>
  <c r="F728" i="2" a="1"/>
  <c r="F728" i="2" s="1"/>
  <c r="E728" i="2" a="1"/>
  <c r="E728" i="2" s="1"/>
  <c r="H727" i="2" a="1"/>
  <c r="H727" i="2" s="1"/>
  <c r="H726" i="2" a="1"/>
  <c r="H726" i="2" s="1"/>
  <c r="H725" i="2" a="1"/>
  <c r="H725" i="2" s="1"/>
  <c r="H724" i="2" a="1"/>
  <c r="H724" i="2" s="1"/>
  <c r="H723" i="2" a="1"/>
  <c r="H723" i="2" s="1"/>
  <c r="H722" i="2" a="1"/>
  <c r="H722" i="2" s="1"/>
  <c r="H721" i="2" a="1"/>
  <c r="H721" i="2" s="1"/>
  <c r="H720" i="2" a="1"/>
  <c r="H720" i="2" s="1"/>
  <c r="H719" i="2" a="1"/>
  <c r="H719" i="2" s="1"/>
  <c r="H718" i="2" a="1"/>
  <c r="H718" i="2" s="1"/>
  <c r="G716" i="2"/>
  <c r="F716" i="2"/>
  <c r="E716" i="2"/>
  <c r="G715" i="2" a="1"/>
  <c r="G715" i="2" s="1"/>
  <c r="F715" i="2" a="1"/>
  <c r="F715" i="2" s="1"/>
  <c r="E715" i="2" a="1"/>
  <c r="E715" i="2" s="1"/>
  <c r="H714" i="2" a="1"/>
  <c r="H714" i="2" s="1"/>
  <c r="H713" i="2" a="1"/>
  <c r="H713" i="2" s="1"/>
  <c r="H712" i="2" a="1"/>
  <c r="H712" i="2" s="1"/>
  <c r="H711" i="2" a="1"/>
  <c r="H711" i="2" s="1"/>
  <c r="H710" i="2" a="1"/>
  <c r="H710" i="2" s="1"/>
  <c r="H709" i="2" a="1"/>
  <c r="H709" i="2" s="1"/>
  <c r="H708" i="2" a="1"/>
  <c r="H708" i="2" s="1"/>
  <c r="H707" i="2" a="1"/>
  <c r="H707" i="2" s="1"/>
  <c r="H706" i="2" a="1"/>
  <c r="H706" i="2" s="1"/>
  <c r="H705" i="2" a="1"/>
  <c r="H705" i="2" s="1"/>
  <c r="H704" i="2" a="1"/>
  <c r="H704" i="2" s="1"/>
  <c r="H703" i="2" a="1"/>
  <c r="H703" i="2" s="1"/>
  <c r="H702" i="2" a="1"/>
  <c r="H702" i="2" s="1"/>
  <c r="G700" i="2"/>
  <c r="F700" i="2"/>
  <c r="E700" i="2"/>
  <c r="G699" i="2" a="1"/>
  <c r="G699" i="2" s="1"/>
  <c r="F699" i="2" a="1"/>
  <c r="F699" i="2" s="1"/>
  <c r="E699" i="2" a="1"/>
  <c r="E699" i="2" s="1"/>
  <c r="H698" i="2" a="1"/>
  <c r="H698" i="2" s="1"/>
  <c r="H697" i="2" a="1"/>
  <c r="H697" i="2" s="1"/>
  <c r="H696" i="2" a="1"/>
  <c r="H696" i="2" s="1"/>
  <c r="H695" i="2" a="1"/>
  <c r="H695" i="2" s="1"/>
  <c r="H694" i="2" a="1"/>
  <c r="H694" i="2" s="1"/>
  <c r="H693" i="2" a="1"/>
  <c r="H693" i="2" s="1"/>
  <c r="H692" i="2" a="1"/>
  <c r="H692" i="2" s="1"/>
  <c r="H691" i="2" a="1"/>
  <c r="H691" i="2" s="1"/>
  <c r="H690" i="2" a="1"/>
  <c r="H690" i="2" s="1"/>
  <c r="H689" i="2" a="1"/>
  <c r="H689" i="2" s="1"/>
  <c r="G687" i="2"/>
  <c r="F687" i="2"/>
  <c r="E687" i="2"/>
  <c r="G686" i="2" a="1"/>
  <c r="G686" i="2" s="1"/>
  <c r="F686" i="2" a="1"/>
  <c r="F686" i="2" s="1"/>
  <c r="E686" i="2" a="1"/>
  <c r="E686" i="2" s="1"/>
  <c r="H685" i="2" a="1"/>
  <c r="H685" i="2" s="1"/>
  <c r="H684" i="2" a="1"/>
  <c r="H684" i="2" s="1"/>
  <c r="H683" i="2" a="1"/>
  <c r="H683" i="2" s="1"/>
  <c r="H682" i="2" a="1"/>
  <c r="H682" i="2" s="1"/>
  <c r="H681" i="2" a="1"/>
  <c r="H681" i="2" s="1"/>
  <c r="H680" i="2" a="1"/>
  <c r="H680" i="2" s="1"/>
  <c r="H679" i="2" a="1"/>
  <c r="H679" i="2" s="1"/>
  <c r="H678" i="2" a="1"/>
  <c r="H678" i="2" s="1"/>
  <c r="H677" i="2" a="1"/>
  <c r="H677" i="2" s="1"/>
  <c r="H676" i="2" a="1"/>
  <c r="H676" i="2" s="1"/>
  <c r="G674" i="2"/>
  <c r="F674" i="2"/>
  <c r="E674" i="2"/>
  <c r="G673" i="2" a="1"/>
  <c r="G673" i="2" s="1"/>
  <c r="F673" i="2" a="1"/>
  <c r="F673" i="2" s="1"/>
  <c r="E673" i="2" a="1"/>
  <c r="E673" i="2" s="1"/>
  <c r="H672" i="2" a="1"/>
  <c r="H672" i="2" s="1"/>
  <c r="H671" i="2" a="1"/>
  <c r="H671" i="2" s="1"/>
  <c r="H670" i="2" a="1"/>
  <c r="H670" i="2" s="1"/>
  <c r="H669" i="2" a="1"/>
  <c r="H669" i="2" s="1"/>
  <c r="H668" i="2" a="1"/>
  <c r="H668" i="2" s="1"/>
  <c r="H667" i="2" a="1"/>
  <c r="H667" i="2" s="1"/>
  <c r="H666" i="2" a="1"/>
  <c r="H666" i="2" s="1"/>
  <c r="H665" i="2" a="1"/>
  <c r="H665" i="2" s="1"/>
  <c r="G663" i="2"/>
  <c r="F663" i="2"/>
  <c r="E663" i="2"/>
  <c r="G662" i="2" a="1"/>
  <c r="G662" i="2" s="1"/>
  <c r="F662" i="2" a="1"/>
  <c r="F662" i="2" s="1"/>
  <c r="E662" i="2" a="1"/>
  <c r="E662" i="2" s="1"/>
  <c r="H661" i="2" a="1"/>
  <c r="H661" i="2" s="1"/>
  <c r="H660" i="2" a="1"/>
  <c r="H660" i="2" s="1"/>
  <c r="H659" i="2" a="1"/>
  <c r="H659" i="2" s="1"/>
  <c r="H658" i="2" a="1"/>
  <c r="H658" i="2" s="1"/>
  <c r="H657" i="2" a="1"/>
  <c r="H657" i="2" s="1"/>
  <c r="H656" i="2" a="1"/>
  <c r="H656" i="2" s="1"/>
  <c r="H655" i="2" a="1"/>
  <c r="H655" i="2" s="1"/>
  <c r="H654" i="2" a="1"/>
  <c r="H654" i="2" s="1"/>
  <c r="G652" i="2"/>
  <c r="F652" i="2"/>
  <c r="E652" i="2"/>
  <c r="G651" i="2" a="1"/>
  <c r="G651" i="2" s="1"/>
  <c r="F651" i="2" a="1"/>
  <c r="F651" i="2" s="1"/>
  <c r="E651" i="2" a="1"/>
  <c r="E651" i="2" s="1"/>
  <c r="H650" i="2" a="1"/>
  <c r="H650" i="2" s="1"/>
  <c r="H649" i="2" a="1"/>
  <c r="H649" i="2" s="1"/>
  <c r="H648" i="2" a="1"/>
  <c r="H648" i="2" s="1"/>
  <c r="H647" i="2" a="1"/>
  <c r="H647" i="2" s="1"/>
  <c r="H646" i="2" a="1"/>
  <c r="H646" i="2" s="1"/>
  <c r="H645" i="2" a="1"/>
  <c r="H645" i="2" s="1"/>
  <c r="H644" i="2" a="1"/>
  <c r="H644" i="2" s="1"/>
  <c r="H643" i="2" a="1"/>
  <c r="H643" i="2" s="1"/>
  <c r="H642" i="2" a="1"/>
  <c r="H642" i="2" s="1"/>
  <c r="H641" i="2" a="1"/>
  <c r="H641" i="2" s="1"/>
  <c r="G639" i="2"/>
  <c r="F639" i="2"/>
  <c r="E639" i="2"/>
  <c r="G638" i="2" a="1"/>
  <c r="G638" i="2" s="1"/>
  <c r="F638" i="2" a="1"/>
  <c r="F638" i="2" s="1"/>
  <c r="E638" i="2" a="1"/>
  <c r="E638" i="2" s="1"/>
  <c r="H637" i="2" a="1"/>
  <c r="H637" i="2" s="1"/>
  <c r="H636" i="2" a="1"/>
  <c r="H636" i="2" s="1"/>
  <c r="H635" i="2" a="1"/>
  <c r="H635" i="2" s="1"/>
  <c r="H634" i="2" a="1"/>
  <c r="H634" i="2" s="1"/>
  <c r="H633" i="2" a="1"/>
  <c r="H633" i="2" s="1"/>
  <c r="H632" i="2" a="1"/>
  <c r="H632" i="2" s="1"/>
  <c r="H631" i="2" a="1"/>
  <c r="H631" i="2" s="1"/>
  <c r="H630" i="2" a="1"/>
  <c r="H630" i="2" s="1"/>
  <c r="H629" i="2" a="1"/>
  <c r="H629" i="2" s="1"/>
  <c r="H628" i="2" a="1"/>
  <c r="H628" i="2" s="1"/>
  <c r="H627" i="2" a="1"/>
  <c r="H627" i="2" s="1"/>
  <c r="H626" i="2" a="1"/>
  <c r="H626" i="2" s="1"/>
  <c r="H625" i="2" a="1"/>
  <c r="H625" i="2" s="1"/>
  <c r="H624" i="2" a="1"/>
  <c r="H624" i="2" s="1"/>
  <c r="H623" i="2" a="1"/>
  <c r="H623" i="2" s="1"/>
  <c r="G621" i="2"/>
  <c r="F621" i="2"/>
  <c r="E621" i="2"/>
  <c r="G620" i="2" a="1"/>
  <c r="G620" i="2" s="1"/>
  <c r="F620" i="2" a="1"/>
  <c r="F620" i="2" s="1"/>
  <c r="E620" i="2" a="1"/>
  <c r="E620" i="2" s="1"/>
  <c r="H619" i="2" a="1"/>
  <c r="H619" i="2" s="1"/>
  <c r="H618" i="2" a="1"/>
  <c r="H618" i="2" s="1"/>
  <c r="H617" i="2" a="1"/>
  <c r="H617" i="2" s="1"/>
  <c r="H616" i="2" a="1"/>
  <c r="H616" i="2" s="1"/>
  <c r="H615" i="2" a="1"/>
  <c r="H615" i="2" s="1"/>
  <c r="H614" i="2" a="1"/>
  <c r="H614" i="2" s="1"/>
  <c r="H613" i="2" a="1"/>
  <c r="H613" i="2" s="1"/>
  <c r="H612" i="2" a="1"/>
  <c r="H612" i="2" s="1"/>
  <c r="H611" i="2" a="1"/>
  <c r="H611" i="2" s="1"/>
  <c r="H610" i="2" a="1"/>
  <c r="H610" i="2" s="1"/>
  <c r="H609" i="2" a="1"/>
  <c r="H609" i="2" s="1"/>
  <c r="G607" i="2"/>
  <c r="F607" i="2"/>
  <c r="E607" i="2"/>
  <c r="G606" i="2" a="1"/>
  <c r="G606" i="2" s="1"/>
  <c r="F606" i="2" a="1"/>
  <c r="F606" i="2" s="1"/>
  <c r="E606" i="2" a="1"/>
  <c r="E606" i="2" s="1"/>
  <c r="H605" i="2" a="1"/>
  <c r="H605" i="2" s="1"/>
  <c r="H604" i="2" a="1"/>
  <c r="H604" i="2" s="1"/>
  <c r="H603" i="2" a="1"/>
  <c r="H603" i="2" s="1"/>
  <c r="H602" i="2" a="1"/>
  <c r="H602" i="2" s="1"/>
  <c r="H601" i="2" a="1"/>
  <c r="H601" i="2" s="1"/>
  <c r="H600" i="2" a="1"/>
  <c r="H600" i="2" s="1"/>
  <c r="G596" i="2"/>
  <c r="F596" i="2"/>
  <c r="E596" i="2"/>
  <c r="G595" i="2" a="1"/>
  <c r="G595" i="2" s="1"/>
  <c r="F595" i="2" a="1"/>
  <c r="F595" i="2" s="1"/>
  <c r="E595" i="2" a="1"/>
  <c r="E595" i="2" s="1"/>
  <c r="H594" i="2" a="1"/>
  <c r="H594" i="2" s="1"/>
  <c r="H593" i="2" a="1"/>
  <c r="H593" i="2" s="1"/>
  <c r="H592" i="2" a="1"/>
  <c r="H592" i="2" s="1"/>
  <c r="H591" i="2" a="1"/>
  <c r="H591" i="2" s="1"/>
  <c r="H590" i="2" a="1"/>
  <c r="H590" i="2" s="1"/>
  <c r="H589" i="2" a="1"/>
  <c r="H589" i="2" s="1"/>
  <c r="H588" i="2" a="1"/>
  <c r="H588" i="2" s="1"/>
  <c r="H587" i="2" a="1"/>
  <c r="H587" i="2" s="1"/>
  <c r="G585" i="2"/>
  <c r="F585" i="2"/>
  <c r="E585" i="2"/>
  <c r="G584" i="2" a="1"/>
  <c r="G584" i="2" s="1"/>
  <c r="F584" i="2" a="1"/>
  <c r="F584" i="2" s="1"/>
  <c r="E584" i="2" a="1"/>
  <c r="E584" i="2" s="1"/>
  <c r="H583" i="2" a="1"/>
  <c r="H583" i="2" s="1"/>
  <c r="H582" i="2" a="1"/>
  <c r="H582" i="2" s="1"/>
  <c r="H581" i="2" a="1"/>
  <c r="H581" i="2" s="1"/>
  <c r="H580" i="2" a="1"/>
  <c r="H580" i="2" s="1"/>
  <c r="H579" i="2" a="1"/>
  <c r="H579" i="2" s="1"/>
  <c r="H578" i="2" a="1"/>
  <c r="H578" i="2" s="1"/>
  <c r="H577" i="2" a="1"/>
  <c r="H577" i="2" s="1"/>
  <c r="H576" i="2" a="1"/>
  <c r="H576" i="2" s="1"/>
  <c r="G574" i="2"/>
  <c r="F574" i="2"/>
  <c r="E574" i="2"/>
  <c r="G573" i="2" a="1"/>
  <c r="G573" i="2" s="1"/>
  <c r="F573" i="2" a="1"/>
  <c r="F573" i="2" s="1"/>
  <c r="E573" i="2" a="1"/>
  <c r="E573" i="2" s="1"/>
  <c r="H572" i="2" a="1"/>
  <c r="H572" i="2" s="1"/>
  <c r="H571" i="2" a="1"/>
  <c r="H571" i="2" s="1"/>
  <c r="H570" i="2" a="1"/>
  <c r="H570" i="2" s="1"/>
  <c r="H569" i="2" a="1"/>
  <c r="H569" i="2" s="1"/>
  <c r="H568" i="2" a="1"/>
  <c r="H568" i="2" s="1"/>
  <c r="H567" i="2" a="1"/>
  <c r="H567" i="2" s="1"/>
  <c r="H566" i="2" a="1"/>
  <c r="H566" i="2" s="1"/>
  <c r="H565" i="2" a="1"/>
  <c r="H565" i="2" s="1"/>
  <c r="H564" i="2" a="1"/>
  <c r="H564" i="2" s="1"/>
  <c r="G562" i="2"/>
  <c r="F562" i="2"/>
  <c r="E562" i="2"/>
  <c r="G561" i="2" a="1"/>
  <c r="G561" i="2" s="1"/>
  <c r="F561" i="2" a="1"/>
  <c r="F561" i="2" s="1"/>
  <c r="E561" i="2" a="1"/>
  <c r="E561" i="2" s="1"/>
  <c r="H560" i="2" a="1"/>
  <c r="H560" i="2" s="1"/>
  <c r="H559" i="2" a="1"/>
  <c r="H559" i="2" s="1"/>
  <c r="H558" i="2" a="1"/>
  <c r="H558" i="2" s="1"/>
  <c r="H557" i="2" a="1"/>
  <c r="H557" i="2" s="1"/>
  <c r="G555" i="2"/>
  <c r="F555" i="2"/>
  <c r="E555" i="2"/>
  <c r="G554" i="2" a="1"/>
  <c r="G554" i="2" s="1"/>
  <c r="F554" i="2" a="1"/>
  <c r="F554" i="2" s="1"/>
  <c r="E554" i="2" a="1"/>
  <c r="E554" i="2" s="1"/>
  <c r="H553" i="2" a="1"/>
  <c r="H553" i="2" s="1"/>
  <c r="H552" i="2" a="1"/>
  <c r="H552" i="2" s="1"/>
  <c r="H551" i="2" a="1"/>
  <c r="H551" i="2" s="1"/>
  <c r="H550" i="2" a="1"/>
  <c r="H550" i="2" s="1"/>
  <c r="H549" i="2" a="1"/>
  <c r="H549" i="2" s="1"/>
  <c r="H548" i="2" a="1"/>
  <c r="H548" i="2" s="1"/>
  <c r="H547" i="2" a="1"/>
  <c r="H547" i="2" s="1"/>
  <c r="G545" i="2"/>
  <c r="F545" i="2"/>
  <c r="E545" i="2"/>
  <c r="G544" i="2" a="1"/>
  <c r="G544" i="2" s="1"/>
  <c r="F544" i="2" a="1"/>
  <c r="F544" i="2" s="1"/>
  <c r="E544" i="2" a="1"/>
  <c r="E544" i="2" s="1"/>
  <c r="H543" i="2" a="1"/>
  <c r="H543" i="2" s="1"/>
  <c r="H542" i="2" a="1"/>
  <c r="H542" i="2" s="1"/>
  <c r="H541" i="2" a="1"/>
  <c r="H541" i="2" s="1"/>
  <c r="H540" i="2" a="1"/>
  <c r="H540" i="2" s="1"/>
  <c r="H539" i="2" a="1"/>
  <c r="H539" i="2" s="1"/>
  <c r="H538" i="2" a="1"/>
  <c r="H538" i="2" s="1"/>
  <c r="H537" i="2" a="1"/>
  <c r="H537" i="2" s="1"/>
  <c r="G535" i="2"/>
  <c r="F535" i="2"/>
  <c r="E535" i="2"/>
  <c r="G534" i="2" a="1"/>
  <c r="G534" i="2" s="1"/>
  <c r="F534" i="2" a="1"/>
  <c r="F534" i="2" s="1"/>
  <c r="E534" i="2" a="1"/>
  <c r="E534" i="2" s="1"/>
  <c r="H525" i="2" a="1"/>
  <c r="H525" i="2" s="1"/>
  <c r="H524" i="2" a="1"/>
  <c r="H524" i="2" s="1"/>
  <c r="H523" i="2" a="1"/>
  <c r="H523" i="2" s="1"/>
  <c r="H522" i="2" a="1"/>
  <c r="H522" i="2" s="1"/>
  <c r="H521" i="2" a="1"/>
  <c r="H521" i="2" s="1"/>
  <c r="H520" i="2" a="1"/>
  <c r="H520" i="2" s="1"/>
  <c r="H519" i="2" a="1"/>
  <c r="H519" i="2" s="1"/>
  <c r="G517" i="2"/>
  <c r="F517" i="2"/>
  <c r="E517" i="2"/>
  <c r="G516" i="2" a="1"/>
  <c r="G516" i="2" s="1"/>
  <c r="F516" i="2" a="1"/>
  <c r="F516" i="2" s="1"/>
  <c r="E516" i="2" a="1"/>
  <c r="E516" i="2" s="1"/>
  <c r="H515" i="2" a="1"/>
  <c r="H515" i="2" s="1"/>
  <c r="H514" i="2" a="1"/>
  <c r="H514" i="2" s="1"/>
  <c r="H513" i="2" a="1"/>
  <c r="H513" i="2" s="1"/>
  <c r="H512" i="2" a="1"/>
  <c r="H512" i="2" s="1"/>
  <c r="H511" i="2" a="1"/>
  <c r="H511" i="2" s="1"/>
  <c r="H510" i="2" a="1"/>
  <c r="H510" i="2" s="1"/>
  <c r="H509" i="2" a="1"/>
  <c r="H509" i="2" s="1"/>
  <c r="G507" i="2"/>
  <c r="F507" i="2"/>
  <c r="E507" i="2"/>
  <c r="G506" i="2" a="1"/>
  <c r="G506" i="2" s="1"/>
  <c r="F506" i="2" a="1"/>
  <c r="F506" i="2" s="1"/>
  <c r="E506" i="2" a="1"/>
  <c r="E506" i="2" s="1"/>
  <c r="H505" i="2" a="1"/>
  <c r="H505" i="2" s="1"/>
  <c r="H504" i="2" a="1"/>
  <c r="H504" i="2" s="1"/>
  <c r="H503" i="2" a="1"/>
  <c r="H503" i="2" s="1"/>
  <c r="H502" i="2" a="1"/>
  <c r="H502" i="2" s="1"/>
  <c r="H501" i="2" a="1"/>
  <c r="H501" i="2" s="1"/>
  <c r="H500" i="2" a="1"/>
  <c r="H500" i="2" s="1"/>
  <c r="H499" i="2" a="1"/>
  <c r="H499" i="2" s="1"/>
  <c r="G497" i="2"/>
  <c r="F497" i="2"/>
  <c r="E497" i="2"/>
  <c r="G496" i="2" a="1"/>
  <c r="G496" i="2" s="1"/>
  <c r="F496" i="2" a="1"/>
  <c r="F496" i="2" s="1"/>
  <c r="E496" i="2" a="1"/>
  <c r="E496" i="2" s="1"/>
  <c r="H494" i="2" a="1"/>
  <c r="H494" i="2" s="1"/>
  <c r="H493" i="2" a="1"/>
  <c r="H493" i="2" s="1"/>
  <c r="H492" i="2" a="1"/>
  <c r="H492" i="2" s="1"/>
  <c r="G490" i="2"/>
  <c r="F490" i="2"/>
  <c r="E490" i="2"/>
  <c r="G489" i="2" a="1"/>
  <c r="G489" i="2" s="1"/>
  <c r="F489" i="2" a="1"/>
  <c r="F489" i="2" s="1"/>
  <c r="E489" i="2" a="1"/>
  <c r="E489" i="2" s="1"/>
  <c r="H488" i="2" a="1"/>
  <c r="H488" i="2" s="1"/>
  <c r="E487" i="2"/>
  <c r="H487" i="2" s="1" a="1"/>
  <c r="H487" i="2" s="1"/>
  <c r="H486" i="2" a="1"/>
  <c r="H486" i="2" s="1"/>
  <c r="H485" i="2" a="1"/>
  <c r="H485" i="2" s="1"/>
  <c r="H484" i="2" a="1"/>
  <c r="H484" i="2" s="1"/>
  <c r="H483" i="2" a="1"/>
  <c r="H483" i="2" s="1"/>
  <c r="H482" i="2" a="1"/>
  <c r="H482" i="2" s="1"/>
  <c r="G480" i="2"/>
  <c r="F480" i="2"/>
  <c r="G479" i="2" a="1"/>
  <c r="G479" i="2" s="1"/>
  <c r="F479" i="2" a="1"/>
  <c r="F479" i="2" s="1"/>
  <c r="E479" i="2" a="1"/>
  <c r="E479" i="2" s="1"/>
  <c r="H478" i="2" a="1"/>
  <c r="H478" i="2" s="1"/>
  <c r="H477" i="2" a="1"/>
  <c r="H477" i="2" s="1"/>
  <c r="H476" i="2" a="1"/>
  <c r="H476" i="2" s="1"/>
  <c r="H475" i="2" a="1"/>
  <c r="H475" i="2" s="1"/>
  <c r="H474" i="2" a="1"/>
  <c r="H474" i="2" s="1"/>
  <c r="H473" i="2" a="1"/>
  <c r="H473" i="2" s="1"/>
  <c r="H472" i="2" a="1"/>
  <c r="H472" i="2" s="1"/>
  <c r="G470" i="2"/>
  <c r="F470" i="2"/>
  <c r="E470" i="2"/>
  <c r="G469" i="2" a="1"/>
  <c r="G469" i="2" s="1"/>
  <c r="F469" i="2" a="1"/>
  <c r="F469" i="2" s="1"/>
  <c r="E469" i="2" a="1"/>
  <c r="E469" i="2" s="1"/>
  <c r="E468" i="2"/>
  <c r="H468" i="2" s="1" a="1"/>
  <c r="H468" i="2" s="1"/>
  <c r="H467" i="2" a="1"/>
  <c r="H467" i="2" s="1"/>
  <c r="H466" i="2" a="1"/>
  <c r="H466" i="2" s="1"/>
  <c r="H465" i="2" a="1"/>
  <c r="H465" i="2" s="1"/>
  <c r="H464" i="2" a="1"/>
  <c r="H464" i="2" s="1"/>
  <c r="H463" i="2" a="1"/>
  <c r="H463" i="2" s="1"/>
  <c r="H462" i="2" a="1"/>
  <c r="H462" i="2" s="1"/>
  <c r="G460" i="2"/>
  <c r="F460" i="2"/>
  <c r="E460" i="2"/>
  <c r="G459" i="2" a="1"/>
  <c r="G459" i="2" s="1"/>
  <c r="F459" i="2" a="1"/>
  <c r="F459" i="2" s="1"/>
  <c r="E459" i="2" a="1"/>
  <c r="E459" i="2" s="1"/>
  <c r="H457" i="2" a="1"/>
  <c r="H457" i="2" s="1"/>
  <c r="H456" i="2" a="1"/>
  <c r="H456" i="2" s="1"/>
  <c r="H455" i="2" a="1"/>
  <c r="H455" i="2" s="1"/>
  <c r="H454" i="2" a="1"/>
  <c r="H454" i="2" s="1"/>
  <c r="H453" i="2" a="1"/>
  <c r="H453" i="2" s="1"/>
  <c r="H452" i="2" a="1"/>
  <c r="H452" i="2" s="1"/>
  <c r="G450" i="2"/>
  <c r="F450" i="2"/>
  <c r="E450" i="2"/>
  <c r="G449" i="2" a="1"/>
  <c r="G449" i="2" s="1"/>
  <c r="F449" i="2" a="1"/>
  <c r="F449" i="2" s="1"/>
  <c r="E449" i="2" a="1"/>
  <c r="E449" i="2" s="1"/>
  <c r="H448" i="2" a="1"/>
  <c r="H448" i="2" s="1"/>
  <c r="H447" i="2" a="1"/>
  <c r="H447" i="2" s="1"/>
  <c r="E446" i="2"/>
  <c r="H445" i="2" a="1"/>
  <c r="H445" i="2" s="1"/>
  <c r="H444" i="2" a="1"/>
  <c r="H444" i="2" s="1"/>
  <c r="H443" i="2" a="1"/>
  <c r="H443" i="2" s="1"/>
  <c r="H442" i="2" a="1"/>
  <c r="H442" i="2" s="1"/>
  <c r="G440" i="2"/>
  <c r="F440" i="2"/>
  <c r="G439" i="2" a="1"/>
  <c r="G439" i="2" s="1"/>
  <c r="F439" i="2" a="1"/>
  <c r="F439" i="2" s="1"/>
  <c r="E439" i="2" a="1"/>
  <c r="E439" i="2" s="1"/>
  <c r="H435" i="2" a="1"/>
  <c r="H435" i="2" s="1"/>
  <c r="H434" i="2" a="1"/>
  <c r="H434" i="2" s="1"/>
  <c r="H433" i="2" a="1"/>
  <c r="H433" i="2" s="1"/>
  <c r="H432" i="2" a="1"/>
  <c r="H432" i="2" s="1"/>
  <c r="H431" i="2" a="1"/>
  <c r="H431" i="2" s="1"/>
  <c r="H430" i="2" a="1"/>
  <c r="H430" i="2" s="1"/>
  <c r="H429" i="2" a="1"/>
  <c r="H429" i="2" s="1"/>
  <c r="G427" i="2"/>
  <c r="F427" i="2"/>
  <c r="E427" i="2"/>
  <c r="G426" i="2" a="1"/>
  <c r="G426" i="2" s="1"/>
  <c r="F426" i="2" a="1"/>
  <c r="F426" i="2" s="1"/>
  <c r="E426" i="2" a="1"/>
  <c r="E426" i="2" s="1"/>
  <c r="H425" i="2" a="1"/>
  <c r="H425" i="2" s="1"/>
  <c r="H424" i="2" a="1"/>
  <c r="H424" i="2" s="1"/>
  <c r="H423" i="2" a="1"/>
  <c r="H423" i="2" s="1"/>
  <c r="H422" i="2" a="1"/>
  <c r="H422" i="2" s="1"/>
  <c r="H421" i="2" a="1"/>
  <c r="H421" i="2" s="1"/>
  <c r="H420" i="2" a="1"/>
  <c r="H420" i="2" s="1"/>
  <c r="H419" i="2" a="1"/>
  <c r="H419" i="2" s="1"/>
  <c r="H418" i="2" a="1"/>
  <c r="H418" i="2" s="1"/>
  <c r="H417" i="2" a="1"/>
  <c r="H417" i="2" s="1"/>
  <c r="G415" i="2"/>
  <c r="F415" i="2"/>
  <c r="E415" i="2"/>
  <c r="G414" i="2" a="1"/>
  <c r="G414" i="2" s="1"/>
  <c r="F414" i="2" a="1"/>
  <c r="F414" i="2" s="1"/>
  <c r="E414" i="2" a="1"/>
  <c r="E414" i="2" s="1"/>
  <c r="H413" i="2" a="1"/>
  <c r="H413" i="2" s="1"/>
  <c r="H412" i="2" a="1"/>
  <c r="H412" i="2" s="1"/>
  <c r="H411" i="2" a="1"/>
  <c r="H411" i="2" s="1"/>
  <c r="H410" i="2" a="1"/>
  <c r="H410" i="2" s="1"/>
  <c r="H409" i="2" a="1"/>
  <c r="H409" i="2" s="1"/>
  <c r="H408" i="2" a="1"/>
  <c r="H408" i="2" s="1"/>
  <c r="H407" i="2" a="1"/>
  <c r="H407" i="2" s="1"/>
  <c r="H406" i="2" a="1"/>
  <c r="H406" i="2" s="1"/>
  <c r="G404" i="2"/>
  <c r="F404" i="2"/>
  <c r="E404" i="2"/>
  <c r="G403" i="2" a="1"/>
  <c r="G403" i="2" s="1"/>
  <c r="F403" i="2" a="1"/>
  <c r="F403" i="2" s="1"/>
  <c r="E403" i="2" a="1"/>
  <c r="E403" i="2" s="1"/>
  <c r="H402" i="2" a="1"/>
  <c r="H402" i="2" s="1"/>
  <c r="H401" i="2" a="1"/>
  <c r="H401" i="2" s="1"/>
  <c r="H400" i="2" a="1"/>
  <c r="H400" i="2" s="1"/>
  <c r="H399" i="2" a="1"/>
  <c r="H399" i="2" s="1"/>
  <c r="H398" i="2" a="1"/>
  <c r="H398" i="2" s="1"/>
  <c r="H397" i="2" a="1"/>
  <c r="H397" i="2" s="1"/>
  <c r="H396" i="2" a="1"/>
  <c r="H396" i="2" s="1"/>
  <c r="H395" i="2" a="1"/>
  <c r="H395" i="2" s="1"/>
  <c r="H394" i="2" a="1"/>
  <c r="H394" i="2" s="1"/>
  <c r="G392" i="2"/>
  <c r="F392" i="2"/>
  <c r="E392" i="2"/>
  <c r="G391" i="2" a="1"/>
  <c r="G391" i="2" s="1"/>
  <c r="F391" i="2" a="1"/>
  <c r="F391" i="2" s="1"/>
  <c r="E391" i="2" a="1"/>
  <c r="E391" i="2" s="1"/>
  <c r="H390" i="2" a="1"/>
  <c r="H390" i="2" s="1"/>
  <c r="H389" i="2" a="1"/>
  <c r="H389" i="2" s="1"/>
  <c r="H388" i="2" a="1"/>
  <c r="H388" i="2" s="1"/>
  <c r="H386" i="2" a="1"/>
  <c r="H386" i="2" s="1"/>
  <c r="H385" i="2" a="1"/>
  <c r="H385" i="2" s="1"/>
  <c r="H384" i="2" a="1"/>
  <c r="H384" i="2" s="1"/>
  <c r="H383" i="2" a="1"/>
  <c r="H383" i="2" s="1"/>
  <c r="G381" i="2"/>
  <c r="F381" i="2"/>
  <c r="E381" i="2"/>
  <c r="G380" i="2" a="1"/>
  <c r="G380" i="2" s="1"/>
  <c r="F380" i="2" a="1"/>
  <c r="F380" i="2" s="1"/>
  <c r="E380" i="2" a="1"/>
  <c r="E380" i="2" s="1"/>
  <c r="H378" i="2" a="1"/>
  <c r="H378" i="2" s="1"/>
  <c r="H376" i="2" a="1"/>
  <c r="H376" i="2" s="1"/>
  <c r="H375" i="2" a="1"/>
  <c r="H375" i="2" s="1"/>
  <c r="H374" i="2" a="1"/>
  <c r="H374" i="2" s="1"/>
  <c r="H373" i="2" a="1"/>
  <c r="H373" i="2" s="1"/>
  <c r="H372" i="2" a="1"/>
  <c r="H372" i="2" s="1"/>
  <c r="G370" i="2"/>
  <c r="F370" i="2"/>
  <c r="E370" i="2"/>
  <c r="G369" i="2" a="1"/>
  <c r="G369" i="2" s="1"/>
  <c r="F369" i="2" a="1"/>
  <c r="F369" i="2" s="1"/>
  <c r="E369" i="2" a="1"/>
  <c r="E369" i="2" s="1"/>
  <c r="H368" i="2" a="1"/>
  <c r="H368" i="2" s="1"/>
  <c r="H367" i="2" a="1"/>
  <c r="H367" i="2" s="1"/>
  <c r="H366" i="2" a="1"/>
  <c r="H366" i="2" s="1"/>
  <c r="H365" i="2" a="1"/>
  <c r="H365" i="2" s="1"/>
  <c r="H364" i="2" a="1"/>
  <c r="H364" i="2" s="1"/>
  <c r="H363" i="2" a="1"/>
  <c r="H363" i="2" s="1"/>
  <c r="H362" i="2" a="1"/>
  <c r="H362" i="2" s="1"/>
  <c r="H361" i="2" a="1"/>
  <c r="H361" i="2" s="1"/>
  <c r="H360" i="2" a="1"/>
  <c r="H360" i="2" s="1"/>
  <c r="G358" i="2"/>
  <c r="F358" i="2"/>
  <c r="E358" i="2"/>
  <c r="G357" i="2" a="1"/>
  <c r="G357" i="2" s="1"/>
  <c r="F357" i="2" a="1"/>
  <c r="F357" i="2" s="1"/>
  <c r="E357" i="2" a="1"/>
  <c r="E357" i="2" s="1"/>
  <c r="H355" i="2" a="1"/>
  <c r="H355" i="2" s="1"/>
  <c r="H354" i="2" a="1"/>
  <c r="H354" i="2" s="1"/>
  <c r="H353" i="2" a="1"/>
  <c r="H353" i="2" s="1"/>
  <c r="H352" i="2" a="1"/>
  <c r="H352" i="2" s="1"/>
  <c r="H350" i="2" a="1"/>
  <c r="H350" i="2" s="1"/>
  <c r="H349" i="2" a="1"/>
  <c r="H349" i="2" s="1"/>
  <c r="H348" i="2" a="1"/>
  <c r="H348" i="2" s="1"/>
  <c r="H347" i="2" a="1"/>
  <c r="H347" i="2" s="1"/>
  <c r="G345" i="2"/>
  <c r="F345" i="2"/>
  <c r="E345" i="2"/>
  <c r="G344" i="2" a="1"/>
  <c r="G344" i="2" s="1"/>
  <c r="F344" i="2" a="1"/>
  <c r="F344" i="2" s="1"/>
  <c r="E344" i="2" a="1"/>
  <c r="E344" i="2" s="1"/>
  <c r="H343" i="2" a="1"/>
  <c r="H343" i="2" s="1"/>
  <c r="H342" i="2" a="1"/>
  <c r="H342" i="2" s="1"/>
  <c r="H341" i="2" a="1"/>
  <c r="H341" i="2" s="1"/>
  <c r="G340" i="2"/>
  <c r="G327" i="2" s="1"/>
  <c r="F340" i="2"/>
  <c r="F327" i="2" s="1"/>
  <c r="E340" i="2"/>
  <c r="H338" i="2" a="1"/>
  <c r="H338" i="2" s="1"/>
  <c r="H337" i="2" a="1"/>
  <c r="H337" i="2" s="1"/>
  <c r="H336" i="2" a="1"/>
  <c r="H336" i="2" s="1"/>
  <c r="H335" i="2" a="1"/>
  <c r="H335" i="2" s="1"/>
  <c r="H334" i="2" a="1"/>
  <c r="H334" i="2" s="1"/>
  <c r="H333" i="2" a="1"/>
  <c r="H333" i="2" s="1"/>
  <c r="H332" i="2" a="1"/>
  <c r="H332" i="2" s="1"/>
  <c r="H331" i="2" a="1"/>
  <c r="H331" i="2" s="1"/>
  <c r="H330" i="2" a="1"/>
  <c r="H330" i="2" s="1"/>
  <c r="H329" i="2" a="1"/>
  <c r="H329" i="2" s="1"/>
  <c r="G326" i="2" a="1"/>
  <c r="G326" i="2" s="1"/>
  <c r="G339" i="2" s="1"/>
  <c r="F326" i="2" a="1"/>
  <c r="F326" i="2" s="1"/>
  <c r="F339" i="2" s="1"/>
  <c r="E326" i="2" a="1"/>
  <c r="E326" i="2" s="1"/>
  <c r="E339" i="2" s="1"/>
  <c r="H325" i="2" a="1"/>
  <c r="H325" i="2" s="1"/>
  <c r="H324" i="2" a="1"/>
  <c r="H324" i="2" s="1"/>
  <c r="H323" i="2" a="1"/>
  <c r="H323" i="2" s="1"/>
  <c r="H322" i="2" a="1"/>
  <c r="H322" i="2" s="1"/>
  <c r="H321" i="2" a="1"/>
  <c r="H321" i="2" s="1"/>
  <c r="H320" i="2" a="1"/>
  <c r="H320" i="2" s="1"/>
  <c r="H319" i="2" a="1"/>
  <c r="H319" i="2" s="1"/>
  <c r="H318" i="2" a="1"/>
  <c r="H318" i="2" s="1"/>
  <c r="H316" i="2" a="1"/>
  <c r="H316" i="2" s="1"/>
  <c r="G314" i="2"/>
  <c r="F314" i="2"/>
  <c r="E314" i="2"/>
  <c r="G313" i="2" a="1"/>
  <c r="G313" i="2" s="1"/>
  <c r="F313" i="2" a="1"/>
  <c r="F313" i="2" s="1"/>
  <c r="E313" i="2" a="1"/>
  <c r="E313" i="2" s="1"/>
  <c r="H312" i="2" a="1"/>
  <c r="H312" i="2" s="1"/>
  <c r="H311" i="2" a="1"/>
  <c r="H311" i="2" s="1"/>
  <c r="H310" i="2" a="1"/>
  <c r="H310" i="2" s="1"/>
  <c r="G309" i="2" a="1"/>
  <c r="G309" i="2" s="1"/>
  <c r="G300" i="2" s="1" a="1"/>
  <c r="G300" i="2" s="1"/>
  <c r="F309" i="2" a="1"/>
  <c r="F309" i="2" s="1"/>
  <c r="F300" i="2" s="1" a="1"/>
  <c r="F300" i="2" s="1"/>
  <c r="E309" i="2" a="1"/>
  <c r="E309" i="2" s="1"/>
  <c r="H307" i="2" a="1"/>
  <c r="H307" i="2" s="1"/>
  <c r="H306" i="2" a="1"/>
  <c r="H306" i="2" s="1"/>
  <c r="H305" i="2" a="1"/>
  <c r="H305" i="2" s="1"/>
  <c r="H304" i="2" a="1"/>
  <c r="H304" i="2" s="1"/>
  <c r="H303" i="2" a="1"/>
  <c r="H303" i="2" s="1"/>
  <c r="H302" i="2" a="1"/>
  <c r="H302" i="2" s="1"/>
  <c r="G299" i="2" a="1"/>
  <c r="G299" i="2" s="1"/>
  <c r="G308" i="2" s="1" a="1"/>
  <c r="G308" i="2" s="1"/>
  <c r="F299" i="2" a="1"/>
  <c r="F299" i="2" s="1"/>
  <c r="F308" i="2" s="1" a="1"/>
  <c r="F308" i="2" s="1"/>
  <c r="E299" i="2" a="1"/>
  <c r="E299" i="2" s="1"/>
  <c r="E308" i="2" s="1" a="1"/>
  <c r="E308" i="2" s="1"/>
  <c r="H298" i="2" a="1"/>
  <c r="H298" i="2" s="1"/>
  <c r="H297" i="2" a="1"/>
  <c r="H297" i="2" s="1"/>
  <c r="H296" i="2" a="1"/>
  <c r="H296" i="2" s="1"/>
  <c r="H295" i="2" a="1"/>
  <c r="H295" i="2" s="1"/>
  <c r="H294" i="2" a="1"/>
  <c r="H294" i="2" s="1"/>
  <c r="H293" i="2" a="1"/>
  <c r="H293" i="2" s="1"/>
  <c r="H292" i="2" a="1"/>
  <c r="H292" i="2" s="1"/>
  <c r="H291" i="2" a="1"/>
  <c r="H291" i="2" s="1"/>
  <c r="H290" i="2" a="1"/>
  <c r="H290" i="2" s="1"/>
  <c r="H289" i="2" a="1"/>
  <c r="H289" i="2" s="1"/>
  <c r="H288" i="2" a="1"/>
  <c r="H288" i="2" s="1"/>
  <c r="G286" i="2" a="1"/>
  <c r="G286" i="2" s="1"/>
  <c r="F286" i="2" a="1"/>
  <c r="F286" i="2" s="1"/>
  <c r="E286" i="2" a="1"/>
  <c r="E286" i="2" s="1"/>
  <c r="G285" i="2" a="1"/>
  <c r="G285" i="2" s="1"/>
  <c r="F285" i="2" a="1"/>
  <c r="F285" i="2" s="1"/>
  <c r="E285" i="2" a="1"/>
  <c r="E285" i="2" s="1"/>
  <c r="H284" i="2" a="1"/>
  <c r="H284" i="2" s="1"/>
  <c r="H283" i="2" a="1"/>
  <c r="H283" i="2" s="1"/>
  <c r="H280" i="2" a="1"/>
  <c r="H280" i="2" s="1"/>
  <c r="H279" i="2" a="1"/>
  <c r="H279" i="2" s="1"/>
  <c r="H278" i="2" a="1"/>
  <c r="H278" i="2" s="1"/>
  <c r="H277" i="2" a="1"/>
  <c r="H277" i="2" s="1"/>
  <c r="H276" i="2" a="1"/>
  <c r="H276" i="2" s="1"/>
  <c r="G274" i="2" a="1"/>
  <c r="G274" i="2" s="1"/>
  <c r="F274" i="2" a="1"/>
  <c r="F274" i="2" s="1"/>
  <c r="E274" i="2" a="1"/>
  <c r="E274" i="2" s="1"/>
  <c r="G273" i="2" a="1"/>
  <c r="G273" i="2" s="1"/>
  <c r="F273" i="2" a="1"/>
  <c r="F273" i="2" s="1"/>
  <c r="E273" i="2" a="1"/>
  <c r="E273" i="2" s="1"/>
  <c r="H272" i="2" a="1"/>
  <c r="H272" i="2" s="1"/>
  <c r="H271" i="2" a="1"/>
  <c r="H271" i="2" s="1"/>
  <c r="G270" i="2" a="1"/>
  <c r="G270" i="2" s="1"/>
  <c r="G261" i="2" s="1"/>
  <c r="F270" i="2" a="1"/>
  <c r="F270" i="2" s="1"/>
  <c r="F261" i="2" s="1"/>
  <c r="E270" i="2" a="1"/>
  <c r="E270" i="2" s="1"/>
  <c r="H268" i="2" a="1"/>
  <c r="H268" i="2" s="1"/>
  <c r="H267" i="2" a="1"/>
  <c r="H267" i="2" s="1"/>
  <c r="H266" i="2" a="1"/>
  <c r="H266" i="2" s="1"/>
  <c r="H265" i="2" a="1"/>
  <c r="H265" i="2" s="1"/>
  <c r="H264" i="2" a="1"/>
  <c r="H264" i="2" s="1"/>
  <c r="H263" i="2" a="1"/>
  <c r="H263" i="2" s="1"/>
  <c r="G260" i="2" a="1"/>
  <c r="G260" i="2" s="1"/>
  <c r="G269" i="2" s="1" a="1"/>
  <c r="G269" i="2" s="1"/>
  <c r="F260" i="2" a="1"/>
  <c r="F260" i="2" s="1"/>
  <c r="F269" i="2" s="1" a="1"/>
  <c r="F269" i="2" s="1"/>
  <c r="E260" i="2" a="1"/>
  <c r="E260" i="2" s="1"/>
  <c r="E269" i="2" s="1" a="1"/>
  <c r="E269" i="2" s="1"/>
  <c r="H258" i="2" a="1"/>
  <c r="H258" i="2" s="1"/>
  <c r="H257" i="2" a="1"/>
  <c r="H257" i="2" s="1"/>
  <c r="H256" i="2" a="1"/>
  <c r="H256" i="2" s="1"/>
  <c r="H255" i="2" a="1"/>
  <c r="H255" i="2" s="1"/>
  <c r="H254" i="2" a="1"/>
  <c r="H254" i="2" s="1"/>
  <c r="H253" i="2" a="1"/>
  <c r="H253" i="2" s="1"/>
  <c r="H252" i="2" a="1"/>
  <c r="H252" i="2" s="1"/>
  <c r="H251" i="2" a="1"/>
  <c r="H251" i="2" s="1"/>
  <c r="H250" i="2" a="1"/>
  <c r="H250" i="2" s="1"/>
  <c r="G248" i="2" a="1"/>
  <c r="G248" i="2" s="1"/>
  <c r="F248" i="2" a="1"/>
  <c r="F248" i="2" s="1"/>
  <c r="E248" i="2" a="1"/>
  <c r="E248" i="2" s="1"/>
  <c r="G247" i="2" a="1"/>
  <c r="G247" i="2" s="1"/>
  <c r="F247" i="2" a="1"/>
  <c r="F247" i="2" s="1"/>
  <c r="E247" i="2" a="1"/>
  <c r="E247" i="2" s="1"/>
  <c r="H245" i="2" a="1"/>
  <c r="H245" i="2" s="1"/>
  <c r="H244" i="2" a="1"/>
  <c r="H244" i="2" s="1"/>
  <c r="G243" i="2" a="1"/>
  <c r="G243" i="2" s="1"/>
  <c r="G233" i="2" s="1" a="1"/>
  <c r="G233" i="2" s="1"/>
  <c r="F243" i="2" a="1"/>
  <c r="F243" i="2" s="1"/>
  <c r="F233" i="2" s="1" a="1"/>
  <c r="F233" i="2" s="1"/>
  <c r="E243" i="2" a="1"/>
  <c r="E243" i="2" s="1"/>
  <c r="H241" i="2" a="1"/>
  <c r="H241" i="2" s="1"/>
  <c r="H240" i="2" a="1"/>
  <c r="H240" i="2" s="1"/>
  <c r="H239" i="2" a="1"/>
  <c r="H239" i="2" s="1"/>
  <c r="H237" i="2" a="1"/>
  <c r="H237" i="2" s="1"/>
  <c r="H236" i="2" a="1"/>
  <c r="H236" i="2" s="1"/>
  <c r="H235" i="2" a="1"/>
  <c r="H235" i="2" s="1"/>
  <c r="G232" i="2" a="1"/>
  <c r="G232" i="2" s="1"/>
  <c r="G242" i="2" s="1" a="1"/>
  <c r="G242" i="2" s="1"/>
  <c r="F232" i="2" a="1"/>
  <c r="F232" i="2" s="1"/>
  <c r="F242" i="2" s="1" a="1"/>
  <c r="F242" i="2" s="1"/>
  <c r="E232" i="2" a="1"/>
  <c r="E232" i="2" s="1"/>
  <c r="E242" i="2" s="1" a="1"/>
  <c r="E242" i="2" s="1"/>
  <c r="H230" i="2" a="1"/>
  <c r="H230" i="2" s="1"/>
  <c r="H229" i="2" a="1"/>
  <c r="H229" i="2" s="1"/>
  <c r="H228" i="2" a="1"/>
  <c r="H228" i="2" s="1"/>
  <c r="H227" i="2" a="1"/>
  <c r="H227" i="2" s="1"/>
  <c r="H226" i="2" a="1"/>
  <c r="H226" i="2" s="1"/>
  <c r="H225" i="2" a="1"/>
  <c r="H225" i="2" s="1"/>
  <c r="H224" i="2" a="1"/>
  <c r="H224" i="2" s="1"/>
  <c r="H223" i="2" a="1"/>
  <c r="H223" i="2" s="1"/>
  <c r="H222" i="2" a="1"/>
  <c r="H222" i="2" s="1"/>
  <c r="G220" i="2" a="1"/>
  <c r="G220" i="2" s="1"/>
  <c r="F220" i="2" a="1"/>
  <c r="F220" i="2" s="1"/>
  <c r="E220" i="2" a="1"/>
  <c r="E220" i="2" s="1"/>
  <c r="G219" i="2" a="1"/>
  <c r="G219" i="2" s="1"/>
  <c r="F219" i="2" a="1"/>
  <c r="F219" i="2" s="1"/>
  <c r="E219" i="2" a="1"/>
  <c r="E219" i="2" s="1"/>
  <c r="H218" i="2" a="1"/>
  <c r="H218" i="2" s="1"/>
  <c r="H217" i="2" a="1"/>
  <c r="H217" i="2" s="1"/>
  <c r="H216" i="2" a="1"/>
  <c r="H216" i="2" s="1"/>
  <c r="H215" i="2" a="1"/>
  <c r="H215" i="2" s="1"/>
  <c r="G214" i="2" a="1"/>
  <c r="G214" i="2" s="1"/>
  <c r="G199" i="2" s="1" a="1"/>
  <c r="G199" i="2" s="1"/>
  <c r="F214" i="2" a="1"/>
  <c r="F214" i="2" s="1"/>
  <c r="F199" i="2" s="1" a="1"/>
  <c r="F199" i="2" s="1"/>
  <c r="E214" i="2" a="1"/>
  <c r="E214" i="2" s="1"/>
  <c r="H212" i="2" a="1"/>
  <c r="H212" i="2" s="1"/>
  <c r="H211" i="2" a="1"/>
  <c r="H211" i="2" s="1"/>
  <c r="H210" i="2" a="1"/>
  <c r="H210" i="2" s="1"/>
  <c r="H209" i="2" a="1"/>
  <c r="H209" i="2" s="1"/>
  <c r="H208" i="2" a="1"/>
  <c r="H208" i="2" s="1"/>
  <c r="H207" i="2" a="1"/>
  <c r="H207" i="2" s="1"/>
  <c r="H206" i="2" a="1"/>
  <c r="H206" i="2" s="1"/>
  <c r="H205" i="2" a="1"/>
  <c r="H205" i="2" s="1"/>
  <c r="H204" i="2" a="1"/>
  <c r="H204" i="2" s="1"/>
  <c r="H203" i="2" a="1"/>
  <c r="H203" i="2" s="1"/>
  <c r="H202" i="2" a="1"/>
  <c r="H202" i="2" s="1"/>
  <c r="H201" i="2" a="1"/>
  <c r="H201" i="2" s="1"/>
  <c r="G198" i="2" a="1"/>
  <c r="G198" i="2" s="1"/>
  <c r="G213" i="2" s="1" a="1"/>
  <c r="G213" i="2" s="1"/>
  <c r="F198" i="2" a="1"/>
  <c r="F198" i="2" s="1"/>
  <c r="F213" i="2" s="1" a="1"/>
  <c r="F213" i="2" s="1"/>
  <c r="E198" i="2" a="1"/>
  <c r="E198" i="2" s="1"/>
  <c r="E213" i="2" s="1" a="1"/>
  <c r="E213" i="2" s="1"/>
  <c r="H197" i="2" a="1"/>
  <c r="H197" i="2" s="1"/>
  <c r="H196" i="2" a="1"/>
  <c r="H196" i="2" s="1"/>
  <c r="H195" i="2" a="1"/>
  <c r="H195" i="2" s="1"/>
  <c r="H194" i="2" a="1"/>
  <c r="H194" i="2" s="1"/>
  <c r="H193" i="2" a="1"/>
  <c r="H193" i="2" s="1"/>
  <c r="H192" i="2" a="1"/>
  <c r="H192" i="2" s="1"/>
  <c r="H191" i="2" a="1"/>
  <c r="H191" i="2" s="1"/>
  <c r="H190" i="2" a="1"/>
  <c r="H190" i="2" s="1"/>
  <c r="H189" i="2" a="1"/>
  <c r="H189" i="2" s="1"/>
  <c r="H188" i="2" a="1"/>
  <c r="H188" i="2" s="1"/>
  <c r="G186" i="2" a="1"/>
  <c r="G186" i="2" s="1"/>
  <c r="F186" i="2" a="1"/>
  <c r="F186" i="2" s="1"/>
  <c r="E186" i="2" a="1"/>
  <c r="E186" i="2" s="1"/>
  <c r="G185" i="2" a="1"/>
  <c r="G185" i="2" s="1"/>
  <c r="F185" i="2" a="1"/>
  <c r="F185" i="2" s="1"/>
  <c r="E185" i="2" a="1"/>
  <c r="E185" i="2" s="1"/>
  <c r="H184" i="2" a="1"/>
  <c r="H184" i="2" s="1"/>
  <c r="H183" i="2" a="1"/>
  <c r="H183" i="2" s="1"/>
  <c r="H182" i="2" a="1"/>
  <c r="H182" i="2" s="1"/>
  <c r="H181" i="2" a="1"/>
  <c r="H181" i="2" s="1"/>
  <c r="H180" i="2" a="1"/>
  <c r="H180" i="2" s="1"/>
  <c r="H179" i="2" a="1"/>
  <c r="H179" i="2" s="1"/>
  <c r="H178" i="2" a="1"/>
  <c r="H178" i="2" s="1"/>
  <c r="H177" i="2" a="1"/>
  <c r="H177" i="2" s="1"/>
  <c r="H176" i="2" a="1"/>
  <c r="H176" i="2" s="1"/>
  <c r="H175" i="2" a="1"/>
  <c r="H175" i="2" s="1"/>
  <c r="H174" i="2" a="1"/>
  <c r="H174" i="2" s="1"/>
  <c r="H173" i="2" a="1"/>
  <c r="H173" i="2" s="1"/>
  <c r="G171" i="2" a="1"/>
  <c r="G171" i="2" s="1"/>
  <c r="F171" i="2" a="1"/>
  <c r="F171" i="2" s="1"/>
  <c r="E171" i="2" a="1"/>
  <c r="E171" i="2" s="1"/>
  <c r="G170" i="2" a="1"/>
  <c r="G170" i="2" s="1"/>
  <c r="F170" i="2" a="1"/>
  <c r="F170" i="2" s="1"/>
  <c r="E170" i="2" a="1"/>
  <c r="E170" i="2" s="1"/>
  <c r="H169" i="2" a="1"/>
  <c r="H169" i="2" s="1"/>
  <c r="H168" i="2" a="1"/>
  <c r="H168" i="2" s="1"/>
  <c r="H167" i="2" a="1"/>
  <c r="H167" i="2" s="1"/>
  <c r="H166" i="2" a="1"/>
  <c r="H166" i="2" s="1"/>
  <c r="G165" i="2" a="1"/>
  <c r="G165" i="2" s="1"/>
  <c r="G150" i="2" s="1" a="1"/>
  <c r="G150" i="2" s="1"/>
  <c r="F165" i="2" a="1"/>
  <c r="F165" i="2" s="1"/>
  <c r="F150" i="2" s="1" a="1"/>
  <c r="F150" i="2" s="1"/>
  <c r="E165" i="2" a="1"/>
  <c r="E165" i="2" s="1"/>
  <c r="H163" i="2" a="1"/>
  <c r="H163" i="2" s="1"/>
  <c r="H162" i="2" a="1"/>
  <c r="H162" i="2" s="1"/>
  <c r="H161" i="2" a="1"/>
  <c r="H161" i="2" s="1"/>
  <c r="H160" i="2" a="1"/>
  <c r="H160" i="2" s="1"/>
  <c r="H159" i="2" a="1"/>
  <c r="H159" i="2" s="1"/>
  <c r="H158" i="2" a="1"/>
  <c r="H158" i="2" s="1"/>
  <c r="H157" i="2" a="1"/>
  <c r="H157" i="2" s="1"/>
  <c r="H156" i="2" a="1"/>
  <c r="H156" i="2" s="1"/>
  <c r="H155" i="2" a="1"/>
  <c r="H155" i="2" s="1"/>
  <c r="H154" i="2" a="1"/>
  <c r="H154" i="2" s="1"/>
  <c r="H153" i="2" a="1"/>
  <c r="H153" i="2" s="1"/>
  <c r="H152" i="2" a="1"/>
  <c r="H152" i="2" s="1"/>
  <c r="G149" i="2" a="1"/>
  <c r="G149" i="2" s="1"/>
  <c r="F149" i="2" a="1"/>
  <c r="F149" i="2" s="1"/>
  <c r="E149" i="2" a="1"/>
  <c r="E149" i="2" s="1"/>
  <c r="H148" i="2" a="1"/>
  <c r="H148" i="2" s="1"/>
  <c r="H147" i="2" a="1"/>
  <c r="H147" i="2" s="1"/>
  <c r="H146" i="2" a="1"/>
  <c r="H146" i="2" s="1"/>
  <c r="H145" i="2" a="1"/>
  <c r="H145" i="2" s="1"/>
  <c r="H144" i="2" a="1"/>
  <c r="H144" i="2" s="1"/>
  <c r="H143" i="2" a="1"/>
  <c r="H143" i="2" s="1"/>
  <c r="H142" i="2" a="1"/>
  <c r="H142" i="2" s="1"/>
  <c r="H141" i="2" a="1"/>
  <c r="H141" i="2" s="1"/>
  <c r="H140" i="2" a="1"/>
  <c r="H140" i="2" s="1"/>
  <c r="H139" i="2" a="1"/>
  <c r="H139" i="2" s="1"/>
  <c r="H138" i="2" a="1"/>
  <c r="H138" i="2" s="1"/>
  <c r="H137" i="2" a="1"/>
  <c r="H137" i="2" s="1"/>
  <c r="H136" i="2" a="1"/>
  <c r="H136" i="2" s="1"/>
  <c r="G134" i="2" a="1"/>
  <c r="G134" i="2" s="1"/>
  <c r="F134" i="2" a="1"/>
  <c r="F134" i="2" s="1"/>
  <c r="E134" i="2" a="1"/>
  <c r="E134" i="2" s="1"/>
  <c r="G133" i="2" a="1"/>
  <c r="G133" i="2" s="1"/>
  <c r="F133" i="2" a="1"/>
  <c r="F133" i="2" s="1"/>
  <c r="E133" i="2" a="1"/>
  <c r="E133" i="2" s="1"/>
  <c r="H132" i="2" a="1"/>
  <c r="H132" i="2" s="1"/>
  <c r="H131" i="2" a="1"/>
  <c r="H131" i="2" s="1"/>
  <c r="H130" i="2" a="1"/>
  <c r="H130" i="2" s="1"/>
  <c r="H129" i="2" a="1"/>
  <c r="H129" i="2" s="1"/>
  <c r="G128" i="2" a="1"/>
  <c r="G128" i="2" s="1"/>
  <c r="G114" i="2" s="1" a="1"/>
  <c r="G114" i="2" s="1"/>
  <c r="F128" i="2" a="1"/>
  <c r="F128" i="2" s="1"/>
  <c r="F114" i="2" s="1" a="1"/>
  <c r="F114" i="2" s="1"/>
  <c r="E128" i="2" a="1"/>
  <c r="E128" i="2" s="1"/>
  <c r="H126" i="2" a="1"/>
  <c r="H126" i="2" s="1"/>
  <c r="H125" i="2" a="1"/>
  <c r="H125" i="2" s="1"/>
  <c r="H124" i="2" a="1"/>
  <c r="H124" i="2" s="1"/>
  <c r="H123" i="2" a="1"/>
  <c r="H123" i="2" s="1"/>
  <c r="H122" i="2" a="1"/>
  <c r="H122" i="2" s="1"/>
  <c r="H121" i="2" a="1"/>
  <c r="H121" i="2" s="1"/>
  <c r="H120" i="2" a="1"/>
  <c r="H120" i="2" s="1"/>
  <c r="H119" i="2" a="1"/>
  <c r="H119" i="2" s="1"/>
  <c r="H118" i="2" a="1"/>
  <c r="H118" i="2" s="1"/>
  <c r="H117" i="2" a="1"/>
  <c r="H117" i="2" s="1"/>
  <c r="H116" i="2" a="1"/>
  <c r="H116" i="2" s="1"/>
  <c r="G113" i="2" a="1"/>
  <c r="G113" i="2" s="1"/>
  <c r="G127" i="2" s="1" a="1"/>
  <c r="G127" i="2" s="1"/>
  <c r="F113" i="2" a="1"/>
  <c r="F113" i="2" s="1"/>
  <c r="F127" i="2" s="1" a="1"/>
  <c r="F127" i="2" s="1"/>
  <c r="E113" i="2" a="1"/>
  <c r="E113" i="2" s="1"/>
  <c r="E127" i="2" s="1" a="1"/>
  <c r="E127" i="2" s="1"/>
  <c r="H112" i="2" a="1"/>
  <c r="H112" i="2" s="1"/>
  <c r="H111" i="2" a="1"/>
  <c r="H111" i="2" s="1"/>
  <c r="H110" i="2" a="1"/>
  <c r="H110" i="2" s="1"/>
  <c r="H109" i="2" a="1"/>
  <c r="H109" i="2" s="1"/>
  <c r="H108" i="2" a="1"/>
  <c r="H108" i="2" s="1"/>
  <c r="H107" i="2" a="1"/>
  <c r="H107" i="2" s="1"/>
  <c r="E106" i="2" a="1"/>
  <c r="E106" i="2" s="1"/>
  <c r="H105" i="2" a="1"/>
  <c r="H105" i="2" s="1"/>
  <c r="H104" i="2" a="1"/>
  <c r="H104" i="2" s="1"/>
  <c r="H103" i="2" a="1"/>
  <c r="H103" i="2" s="1"/>
  <c r="H102" i="2" a="1"/>
  <c r="H102" i="2" s="1"/>
  <c r="H101" i="2" a="1"/>
  <c r="H101" i="2" s="1"/>
  <c r="G99" i="2" a="1"/>
  <c r="G99" i="2" s="1"/>
  <c r="F99" i="2" a="1"/>
  <c r="F99" i="2" s="1"/>
  <c r="G98" i="2" a="1"/>
  <c r="G98" i="2" s="1"/>
  <c r="F98" i="2" a="1"/>
  <c r="F98" i="2" s="1"/>
  <c r="E98" i="2" a="1"/>
  <c r="E98" i="2" s="1"/>
  <c r="H97" i="2" a="1"/>
  <c r="H97" i="2" s="1"/>
  <c r="H96" i="2" a="1"/>
  <c r="H96" i="2" s="1"/>
  <c r="H95" i="2" a="1"/>
  <c r="H95" i="2" s="1"/>
  <c r="H94" i="2" a="1"/>
  <c r="H94" i="2" s="1"/>
  <c r="G93" i="2" a="1"/>
  <c r="G93" i="2" s="1"/>
  <c r="G78" i="2" s="1" a="1"/>
  <c r="G78" i="2" s="1"/>
  <c r="F93" i="2" a="1"/>
  <c r="F93" i="2" s="1"/>
  <c r="F78" i="2" s="1" a="1"/>
  <c r="F78" i="2" s="1"/>
  <c r="E93" i="2" a="1"/>
  <c r="E93" i="2" s="1"/>
  <c r="H91" i="2" a="1"/>
  <c r="H91" i="2" s="1"/>
  <c r="H90" i="2" a="1"/>
  <c r="H90" i="2" s="1"/>
  <c r="H89" i="2" a="1"/>
  <c r="H89" i="2" s="1"/>
  <c r="H88" i="2" a="1"/>
  <c r="H88" i="2" s="1"/>
  <c r="H87" i="2" a="1"/>
  <c r="H87" i="2" s="1"/>
  <c r="H86" i="2" a="1"/>
  <c r="H86" i="2" s="1"/>
  <c r="H85" i="2" a="1"/>
  <c r="H85" i="2" s="1"/>
  <c r="D85" i="2" a="1"/>
  <c r="D85" i="2" s="1"/>
  <c r="H84" i="2" a="1"/>
  <c r="H84" i="2" s="1"/>
  <c r="D84" i="2" a="1"/>
  <c r="D84" i="2" s="1"/>
  <c r="H83" i="2" a="1"/>
  <c r="H83" i="2" s="1"/>
  <c r="H82" i="2" a="1"/>
  <c r="H82" i="2" s="1"/>
  <c r="H81" i="2" a="1"/>
  <c r="H81" i="2" s="1"/>
  <c r="H80" i="2" a="1"/>
  <c r="H80" i="2" s="1"/>
  <c r="G77" i="2" a="1"/>
  <c r="G77" i="2" s="1"/>
  <c r="G92" i="2" s="1" a="1"/>
  <c r="G92" i="2" s="1"/>
  <c r="F77" i="2" a="1"/>
  <c r="F77" i="2" s="1"/>
  <c r="F92" i="2" s="1" a="1"/>
  <c r="F92" i="2" s="1"/>
  <c r="E77" i="2" a="1"/>
  <c r="E77" i="2" s="1"/>
  <c r="E92" i="2" s="1" a="1"/>
  <c r="E92" i="2" s="1"/>
  <c r="H76" i="2" a="1"/>
  <c r="H76" i="2" s="1"/>
  <c r="H75" i="2" a="1"/>
  <c r="H75" i="2" s="1"/>
  <c r="H74" i="2" a="1"/>
  <c r="H74" i="2" s="1"/>
  <c r="H73" i="2" a="1"/>
  <c r="H73" i="2" s="1"/>
  <c r="H72" i="2" a="1"/>
  <c r="H72" i="2" s="1"/>
  <c r="H71" i="2" a="1"/>
  <c r="H71" i="2" s="1"/>
  <c r="H70" i="2" a="1"/>
  <c r="H70" i="2" s="1"/>
  <c r="H68" i="2" a="1"/>
  <c r="H68" i="2" s="1"/>
  <c r="H67" i="2" a="1"/>
  <c r="H67" i="2" s="1"/>
  <c r="H66" i="2" a="1"/>
  <c r="H66" i="2" s="1"/>
  <c r="H65" i="2" a="1"/>
  <c r="H65" i="2" s="1"/>
  <c r="H64" i="2" a="1"/>
  <c r="H64" i="2" s="1"/>
  <c r="H63" i="2" a="1"/>
  <c r="H63" i="2" s="1"/>
  <c r="G61" i="2" a="1"/>
  <c r="G61" i="2" s="1"/>
  <c r="F61" i="2" a="1"/>
  <c r="F61" i="2" s="1"/>
  <c r="E61" i="2" a="1"/>
  <c r="E61" i="2" s="1"/>
  <c r="G60" i="2" a="1"/>
  <c r="G60" i="2" s="1"/>
  <c r="F60" i="2" a="1"/>
  <c r="F60" i="2" s="1"/>
  <c r="E60" i="2" a="1"/>
  <c r="E60" i="2" s="1"/>
  <c r="H59" i="2" a="1"/>
  <c r="H59" i="2" s="1"/>
  <c r="H58" i="2" a="1"/>
  <c r="H58" i="2" s="1"/>
  <c r="E57" i="2" a="1"/>
  <c r="E57" i="2" s="1"/>
  <c r="H56" i="2" a="1"/>
  <c r="H56" i="2" s="1"/>
  <c r="H55" i="2" a="1"/>
  <c r="H55" i="2" s="1"/>
  <c r="H54" i="2" a="1"/>
  <c r="H54" i="2" s="1"/>
  <c r="H53" i="2" a="1"/>
  <c r="H53" i="2" s="1"/>
  <c r="H52" i="2" a="1"/>
  <c r="H52" i="2" s="1"/>
  <c r="H51" i="2" a="1"/>
  <c r="H51" i="2" s="1"/>
  <c r="H50" i="2" a="1"/>
  <c r="H50" i="2" s="1"/>
  <c r="H49" i="2" a="1"/>
  <c r="H49" i="2" s="1"/>
  <c r="H48" i="2" a="1"/>
  <c r="H48" i="2" s="1"/>
  <c r="G46" i="2" a="1"/>
  <c r="G46" i="2" s="1"/>
  <c r="F46" i="2" a="1"/>
  <c r="F46" i="2" s="1"/>
  <c r="G45" i="2" a="1"/>
  <c r="G45" i="2" s="1"/>
  <c r="F45" i="2" a="1"/>
  <c r="F45" i="2" s="1"/>
  <c r="E45" i="2" a="1"/>
  <c r="E45" i="2" s="1"/>
  <c r="H44" i="2" a="1"/>
  <c r="H44" i="2" s="1"/>
  <c r="H43" i="2" a="1"/>
  <c r="H43" i="2" s="1"/>
  <c r="H42" i="2" a="1"/>
  <c r="H42" i="2" s="1"/>
  <c r="H41" i="2" a="1"/>
  <c r="H41" i="2" s="1"/>
  <c r="H40" i="2" a="1"/>
  <c r="H40" i="2" s="1"/>
  <c r="H39" i="2" a="1"/>
  <c r="H39" i="2" s="1"/>
  <c r="H38" i="2" a="1"/>
  <c r="H38" i="2" s="1"/>
  <c r="H37" i="2" a="1"/>
  <c r="H37" i="2" s="1"/>
  <c r="H36" i="2" a="1"/>
  <c r="H36" i="2" s="1"/>
  <c r="H35" i="2" a="1"/>
  <c r="H35" i="2" s="1"/>
  <c r="G33" i="2" a="1"/>
  <c r="G33" i="2" s="1"/>
  <c r="F33" i="2" a="1"/>
  <c r="F33" i="2" s="1"/>
  <c r="E33" i="2" a="1"/>
  <c r="E33" i="2" s="1"/>
  <c r="G32" i="2" a="1"/>
  <c r="G32" i="2" s="1"/>
  <c r="F32" i="2" a="1"/>
  <c r="F32" i="2" s="1"/>
  <c r="E32" i="2" a="1"/>
  <c r="E32" i="2" s="1"/>
  <c r="H31" i="2" a="1"/>
  <c r="H31" i="2" s="1"/>
  <c r="H30" i="2" a="1"/>
  <c r="H30" i="2" s="1"/>
  <c r="D30" i="2" a="1"/>
  <c r="D30" i="2" s="1"/>
  <c r="D31" i="2" s="1" a="1"/>
  <c r="D31" i="2" s="1"/>
  <c r="H29" i="2" a="1"/>
  <c r="H29" i="2" s="1"/>
  <c r="H28" i="2" a="1"/>
  <c r="H28" i="2" s="1"/>
  <c r="D28" i="2" a="1"/>
  <c r="D28" i="2" s="1"/>
  <c r="H27" i="2" a="1"/>
  <c r="H27" i="2" s="1"/>
  <c r="H26" i="2" a="1"/>
  <c r="H26" i="2" s="1"/>
  <c r="D26" i="2" a="1"/>
  <c r="D26" i="2" s="1"/>
  <c r="H25" i="2" a="1"/>
  <c r="H25" i="2" s="1"/>
  <c r="H24" i="2" a="1"/>
  <c r="H24" i="2" s="1"/>
  <c r="H23" i="2" a="1"/>
  <c r="H23" i="2" s="1"/>
  <c r="H22" i="2" a="1"/>
  <c r="H22" i="2" s="1"/>
  <c r="H21" i="2" a="1"/>
  <c r="H21" i="2" s="1"/>
  <c r="H20" i="2" a="1"/>
  <c r="H20" i="2" s="1"/>
  <c r="G19" i="2" a="1"/>
  <c r="G19" i="2" s="1"/>
  <c r="G16" i="2" s="1" a="1"/>
  <c r="G16" i="2" s="1"/>
  <c r="F19" i="2" a="1"/>
  <c r="F19" i="2" s="1"/>
  <c r="F16" i="2" s="1" a="1"/>
  <c r="F16" i="2" s="1"/>
  <c r="E19" i="2" a="1"/>
  <c r="E19" i="2" s="1"/>
  <c r="H18" i="2" a="1"/>
  <c r="H18" i="2" s="1"/>
  <c r="G15" i="2" a="1"/>
  <c r="G15" i="2" s="1"/>
  <c r="F15" i="2" a="1"/>
  <c r="F15" i="2" s="1"/>
  <c r="E15" i="2" a="1"/>
  <c r="E15" i="2" s="1"/>
  <c r="H14" i="2" a="1"/>
  <c r="H14" i="2" s="1"/>
  <c r="G13" i="2" a="1"/>
  <c r="G13" i="2" s="1"/>
  <c r="F13" i="2" a="1"/>
  <c r="F13" i="2" s="1"/>
  <c r="E13" i="2" a="1"/>
  <c r="E13" i="2" s="1"/>
  <c r="D13" i="2" a="1"/>
  <c r="D13" i="2" s="1"/>
  <c r="G12" i="2" a="1"/>
  <c r="G12" i="2" s="1"/>
  <c r="F12" i="2" a="1"/>
  <c r="F12" i="2" s="1"/>
  <c r="E12" i="2" a="1"/>
  <c r="E12" i="2" s="1"/>
  <c r="H11" i="2" a="1"/>
  <c r="H11" i="2" s="1"/>
  <c r="H10" i="2" a="1"/>
  <c r="H10" i="2" s="1"/>
  <c r="G9" i="2" a="1"/>
  <c r="G9" i="2" s="1"/>
  <c r="F9" i="2" a="1"/>
  <c r="F9" i="2" s="1"/>
  <c r="E9" i="2" a="1"/>
  <c r="E9" i="2" s="1"/>
  <c r="D9" i="2" a="1"/>
  <c r="D9" i="2" s="1"/>
  <c r="G8" i="2" a="1"/>
  <c r="G8" i="2" s="1"/>
  <c r="F8" i="2" a="1"/>
  <c r="F8" i="2" s="1"/>
  <c r="E8" i="2" a="1"/>
  <c r="E8" i="2" s="1"/>
  <c r="G7" i="2" a="1"/>
  <c r="G7" i="2" s="1"/>
  <c r="F7" i="2" a="1"/>
  <c r="F7" i="2" s="1"/>
  <c r="E7" i="2" a="1"/>
  <c r="E7" i="2" s="1"/>
  <c r="H6" i="2" a="1"/>
  <c r="H6" i="2" s="1"/>
  <c r="G5" i="2" a="1"/>
  <c r="G5" i="2" s="1"/>
  <c r="F5" i="2" a="1"/>
  <c r="F5" i="2" s="1"/>
  <c r="E5" i="2" a="1"/>
  <c r="E5" i="2" s="1"/>
  <c r="G2" i="2" a="1"/>
  <c r="G2" i="2" s="1"/>
  <c r="F2" i="2" a="1"/>
  <c r="F2" i="2" s="1"/>
  <c r="E2" i="2" a="1"/>
  <c r="E2" i="2" s="1"/>
  <c r="BH20" i="10"/>
  <c r="AY20" i="10"/>
  <c r="AP20" i="10"/>
  <c r="AH20" i="10"/>
  <c r="Z20" i="10"/>
  <c r="Q20" i="10"/>
  <c r="H20" i="10"/>
  <c r="CX41" i="10" a="1"/>
  <c r="CX41" i="10" s="1"/>
  <c r="CX40" i="10" a="1"/>
  <c r="CX40" i="10" s="1"/>
  <c r="CX39" i="10" a="1"/>
  <c r="CX39" i="10" s="1"/>
  <c r="CX38" i="10" a="1"/>
  <c r="CX38" i="10" s="1"/>
  <c r="B37" i="10" a="1"/>
  <c r="B37" i="10" s="1"/>
  <c r="CX29" i="10" a="1"/>
  <c r="CX29" i="10" s="1"/>
  <c r="CP29" i="10" a="1"/>
  <c r="CP29" i="10" s="1"/>
  <c r="CH29" i="10" a="1"/>
  <c r="CH29" i="10" s="1"/>
  <c r="BZ29" i="10" a="1"/>
  <c r="BZ29" i="10" s="1"/>
  <c r="BQ29" i="10" a="1"/>
  <c r="BQ29" i="10" s="1"/>
  <c r="BH29" i="10" a="1"/>
  <c r="BH29" i="10" s="1"/>
  <c r="AY29" i="10" a="1"/>
  <c r="AY29" i="10" s="1"/>
  <c r="AP29" i="10" a="1"/>
  <c r="AP29" i="10" s="1"/>
  <c r="AH29" i="10" a="1"/>
  <c r="AH29" i="10" s="1"/>
  <c r="Z29" i="10" a="1"/>
  <c r="Z29" i="10" s="1"/>
  <c r="Q29" i="10" a="1"/>
  <c r="Q29" i="10" s="1"/>
  <c r="H29" i="10" a="1"/>
  <c r="H29" i="10" s="1"/>
  <c r="CX28" i="10" a="1"/>
  <c r="CX28" i="10" s="1"/>
  <c r="CP28" i="10" a="1"/>
  <c r="CP28" i="10" s="1"/>
  <c r="CH28" i="10" a="1"/>
  <c r="CH28" i="10" s="1"/>
  <c r="BZ28" i="10" a="1"/>
  <c r="BZ28" i="10" s="1"/>
  <c r="BQ28" i="10" a="1"/>
  <c r="BQ28" i="10" s="1"/>
  <c r="BH28" i="10" a="1"/>
  <c r="BH28" i="10" s="1"/>
  <c r="AY28" i="10" a="1"/>
  <c r="AY28" i="10" s="1"/>
  <c r="AP28" i="10" a="1"/>
  <c r="AP28" i="10" s="1"/>
  <c r="AH28" i="10" a="1"/>
  <c r="AH28" i="10" s="1"/>
  <c r="Z28" i="10" a="1"/>
  <c r="Z28" i="10" s="1"/>
  <c r="Q28" i="10" a="1"/>
  <c r="Q28" i="10" s="1"/>
  <c r="H28" i="10" a="1"/>
  <c r="H28" i="10" s="1"/>
  <c r="CX77" i="10" a="1"/>
  <c r="CX77" i="10" s="1"/>
  <c r="CP77" i="10" a="1"/>
  <c r="CP77" i="10" s="1"/>
  <c r="CH77" i="10" a="1"/>
  <c r="CH77" i="10" s="1"/>
  <c r="BZ77" i="10" a="1"/>
  <c r="BZ77" i="10" s="1"/>
  <c r="BQ77" i="10" a="1"/>
  <c r="BQ77" i="10" s="1"/>
  <c r="BH77" i="10" a="1"/>
  <c r="BH77" i="10" s="1"/>
  <c r="AY77" i="10" a="1"/>
  <c r="AY77" i="10" s="1"/>
  <c r="AP77" i="10" a="1"/>
  <c r="AP77" i="10" s="1"/>
  <c r="AH77" i="10" a="1"/>
  <c r="AH77" i="10" s="1"/>
  <c r="Z77" i="10" a="1"/>
  <c r="Z77" i="10" s="1"/>
  <c r="Q77" i="10" a="1"/>
  <c r="Q77" i="10" s="1"/>
  <c r="H77" i="10"/>
  <c r="CX76" i="10" a="1"/>
  <c r="CX76" i="10" s="1"/>
  <c r="CP76" i="10" a="1"/>
  <c r="CP76" i="10" s="1"/>
  <c r="CH76" i="10" a="1"/>
  <c r="CH76" i="10" s="1"/>
  <c r="BZ76" i="10" a="1"/>
  <c r="BZ76" i="10" s="1"/>
  <c r="BQ76" i="10" a="1"/>
  <c r="BQ76" i="10" s="1"/>
  <c r="BH76" i="10" a="1"/>
  <c r="BH76" i="10" s="1"/>
  <c r="AY76" i="10" a="1"/>
  <c r="AY76" i="10" s="1"/>
  <c r="AP76" i="10" a="1"/>
  <c r="AP76" i="10" s="1"/>
  <c r="AH76" i="10" a="1"/>
  <c r="AH76" i="10" s="1"/>
  <c r="Z76" i="10" a="1"/>
  <c r="Z76" i="10" s="1"/>
  <c r="Q76" i="10" a="1"/>
  <c r="Q76" i="10" s="1"/>
  <c r="H76" i="10"/>
  <c r="CX75" i="10" a="1"/>
  <c r="CX75" i="10" s="1"/>
  <c r="CP75" i="10" a="1"/>
  <c r="CP75" i="10" s="1"/>
  <c r="CH75" i="10" a="1"/>
  <c r="CH75" i="10" s="1"/>
  <c r="BZ75" i="10" a="1"/>
  <c r="BZ75" i="10" s="1"/>
  <c r="BQ75" i="10" a="1"/>
  <c r="BQ75" i="10" s="1"/>
  <c r="BH75" i="10" a="1"/>
  <c r="BH75" i="10" s="1"/>
  <c r="AY75" i="10" a="1"/>
  <c r="AY75" i="10" s="1"/>
  <c r="AP75" i="10" a="1"/>
  <c r="AP75" i="10" s="1"/>
  <c r="AH75" i="10" a="1"/>
  <c r="AH75" i="10" s="1"/>
  <c r="Z75" i="10" a="1"/>
  <c r="Z75" i="10" s="1"/>
  <c r="Q75" i="10" a="1"/>
  <c r="Q75" i="10" s="1"/>
  <c r="H75" i="10"/>
  <c r="CX74" i="10" a="1"/>
  <c r="CX74" i="10" s="1"/>
  <c r="CP74" i="10" a="1"/>
  <c r="CP74" i="10" s="1"/>
  <c r="CH74" i="10" a="1"/>
  <c r="CH74" i="10" s="1"/>
  <c r="BZ74" i="10" a="1"/>
  <c r="BZ74" i="10" s="1"/>
  <c r="BQ74" i="10" a="1"/>
  <c r="BQ74" i="10" s="1"/>
  <c r="BH74" i="10" a="1"/>
  <c r="BH74" i="10" s="1"/>
  <c r="AY74" i="10" a="1"/>
  <c r="AY74" i="10" s="1"/>
  <c r="AP74" i="10" a="1"/>
  <c r="AP74" i="10" s="1"/>
  <c r="AH74" i="10" a="1"/>
  <c r="AH74" i="10" s="1"/>
  <c r="Z74" i="10" a="1"/>
  <c r="Z74" i="10" s="1"/>
  <c r="Q74" i="10" a="1"/>
  <c r="Q74" i="10" s="1"/>
  <c r="H74" i="10"/>
  <c r="CX73" i="10" a="1"/>
  <c r="CX73" i="10" s="1"/>
  <c r="CP73" i="10" a="1"/>
  <c r="CP73" i="10" s="1"/>
  <c r="CH73" i="10" a="1"/>
  <c r="CH73" i="10" s="1"/>
  <c r="BZ73" i="10" a="1"/>
  <c r="BZ73" i="10" s="1"/>
  <c r="BQ73" i="10" a="1"/>
  <c r="BQ73" i="10" s="1"/>
  <c r="BH73" i="10" a="1"/>
  <c r="BH73" i="10" s="1"/>
  <c r="AY73" i="10" a="1"/>
  <c r="AY73" i="10" s="1"/>
  <c r="AP73" i="10" a="1"/>
  <c r="AP73" i="10" s="1"/>
  <c r="AH73" i="10" a="1"/>
  <c r="AH73" i="10" s="1"/>
  <c r="Z73" i="10" a="1"/>
  <c r="Z73" i="10" s="1"/>
  <c r="Q73" i="10" a="1"/>
  <c r="Q73" i="10" s="1"/>
  <c r="H73" i="10"/>
  <c r="CX72" i="10" a="1"/>
  <c r="CX72" i="10" s="1"/>
  <c r="CP72" i="10" a="1"/>
  <c r="CP72" i="10" s="1"/>
  <c r="CH72" i="10" a="1"/>
  <c r="CH72" i="10" s="1"/>
  <c r="BZ72" i="10" a="1"/>
  <c r="BZ72" i="10" s="1"/>
  <c r="BQ72" i="10" a="1"/>
  <c r="BQ72" i="10" s="1"/>
  <c r="BH72" i="10" a="1"/>
  <c r="BH72" i="10" s="1"/>
  <c r="AY72" i="10" a="1"/>
  <c r="AY72" i="10" s="1"/>
  <c r="AP72" i="10" a="1"/>
  <c r="AP72" i="10" s="1"/>
  <c r="AH72" i="10" a="1"/>
  <c r="AH72" i="10" s="1"/>
  <c r="Z72" i="10" a="1"/>
  <c r="Z72" i="10" s="1"/>
  <c r="Q72" i="10" a="1"/>
  <c r="Q72" i="10" s="1"/>
  <c r="H72" i="10"/>
  <c r="CX71" i="10" a="1"/>
  <c r="CX71" i="10" s="1"/>
  <c r="CP71" i="10" a="1"/>
  <c r="CP71" i="10" s="1"/>
  <c r="CH71" i="10" a="1"/>
  <c r="CH71" i="10" s="1"/>
  <c r="BZ71" i="10" a="1"/>
  <c r="BZ71" i="10" s="1"/>
  <c r="BQ71" i="10" a="1"/>
  <c r="BQ71" i="10" s="1"/>
  <c r="BH71" i="10" a="1"/>
  <c r="BH71" i="10" s="1"/>
  <c r="AY71" i="10" a="1"/>
  <c r="AY71" i="10" s="1"/>
  <c r="AP71" i="10" a="1"/>
  <c r="AP71" i="10" s="1"/>
  <c r="AH71" i="10" a="1"/>
  <c r="AH71" i="10" s="1"/>
  <c r="Z71" i="10" a="1"/>
  <c r="Z71" i="10" s="1"/>
  <c r="Q71" i="10" a="1"/>
  <c r="Q71" i="10" s="1"/>
  <c r="H71" i="10"/>
  <c r="CX70" i="10" a="1"/>
  <c r="CX70" i="10" s="1"/>
  <c r="CP70" i="10" a="1"/>
  <c r="CP70" i="10" s="1"/>
  <c r="CH70" i="10" a="1"/>
  <c r="CH70" i="10" s="1"/>
  <c r="BZ70" i="10" a="1"/>
  <c r="BZ70" i="10" s="1"/>
  <c r="BQ70" i="10" a="1"/>
  <c r="BQ70" i="10" s="1"/>
  <c r="BH70" i="10" a="1"/>
  <c r="BH70" i="10" s="1"/>
  <c r="AY70" i="10" a="1"/>
  <c r="AY70" i="10" s="1"/>
  <c r="AP70" i="10" a="1"/>
  <c r="AP70" i="10" s="1"/>
  <c r="AH70" i="10" a="1"/>
  <c r="AH70" i="10" s="1"/>
  <c r="Z70" i="10" a="1"/>
  <c r="Z70" i="10" s="1"/>
  <c r="Q70" i="10" a="1"/>
  <c r="Q70" i="10" s="1"/>
  <c r="H70" i="10"/>
  <c r="CX69" i="10" a="1"/>
  <c r="CX69" i="10" s="1"/>
  <c r="CP69" i="10" a="1"/>
  <c r="CP69" i="10" s="1"/>
  <c r="CH69" i="10" a="1"/>
  <c r="CH69" i="10" s="1"/>
  <c r="BZ69" i="10" a="1"/>
  <c r="BZ69" i="10" s="1"/>
  <c r="BQ69" i="10" a="1"/>
  <c r="BQ69" i="10" s="1"/>
  <c r="BH69" i="10" a="1"/>
  <c r="BH69" i="10" s="1"/>
  <c r="AY69" i="10" a="1"/>
  <c r="AY69" i="10" s="1"/>
  <c r="AP69" i="10" a="1"/>
  <c r="AP69" i="10" s="1"/>
  <c r="AH69" i="10" a="1"/>
  <c r="AH69" i="10" s="1"/>
  <c r="Z69" i="10" a="1"/>
  <c r="Z69" i="10" s="1"/>
  <c r="Q69" i="10" a="1"/>
  <c r="Q69" i="10" s="1"/>
  <c r="H69" i="10"/>
  <c r="CX68" i="10" a="1"/>
  <c r="CX68" i="10" s="1"/>
  <c r="CP68" i="10" a="1"/>
  <c r="CP68" i="10" s="1"/>
  <c r="CH68" i="10" a="1"/>
  <c r="CH68" i="10" s="1"/>
  <c r="BZ68" i="10" a="1"/>
  <c r="BZ68" i="10" s="1"/>
  <c r="BQ68" i="10" a="1"/>
  <c r="BQ68" i="10" s="1"/>
  <c r="BH68" i="10" a="1"/>
  <c r="BH68" i="10" s="1"/>
  <c r="AY68" i="10" a="1"/>
  <c r="AY68" i="10" s="1"/>
  <c r="AP68" i="10" a="1"/>
  <c r="AP68" i="10" s="1"/>
  <c r="AH68" i="10" a="1"/>
  <c r="AH68" i="10" s="1"/>
  <c r="Z68" i="10" a="1"/>
  <c r="Z68" i="10" s="1"/>
  <c r="Q68" i="10" a="1"/>
  <c r="Q68" i="10" s="1"/>
  <c r="H68" i="10"/>
  <c r="CX65" i="10" a="1"/>
  <c r="CX65" i="10" s="1"/>
  <c r="CP65" i="10" a="1"/>
  <c r="CP65" i="10" s="1"/>
  <c r="CH65" i="10" a="1"/>
  <c r="CH65" i="10" s="1"/>
  <c r="BZ65" i="10" a="1"/>
  <c r="BZ65" i="10" s="1"/>
  <c r="BQ65" i="10" a="1"/>
  <c r="BQ65" i="10" s="1"/>
  <c r="BH65" i="10" a="1"/>
  <c r="BH65" i="10" s="1"/>
  <c r="AY65" i="10" a="1"/>
  <c r="AY65" i="10" s="1"/>
  <c r="AP65" i="10" a="1"/>
  <c r="AP65" i="10" s="1"/>
  <c r="AH65" i="10" a="1"/>
  <c r="AH65" i="10" s="1"/>
  <c r="Z65" i="10" a="1"/>
  <c r="Z65" i="10" s="1"/>
  <c r="Q65" i="10" a="1"/>
  <c r="Q65" i="10" s="1"/>
  <c r="H65" i="10" a="1"/>
  <c r="H65" i="10" s="1"/>
  <c r="CX64" i="10" a="1"/>
  <c r="CX64" i="10" s="1"/>
  <c r="CP64" i="10" a="1"/>
  <c r="CP64" i="10" s="1"/>
  <c r="CH64" i="10" a="1"/>
  <c r="CH64" i="10" s="1"/>
  <c r="BZ64" i="10" a="1"/>
  <c r="BZ64" i="10" s="1"/>
  <c r="BQ64" i="10" a="1"/>
  <c r="BQ64" i="10" s="1"/>
  <c r="BH64" i="10" a="1"/>
  <c r="BH64" i="10" s="1"/>
  <c r="AY64" i="10" a="1"/>
  <c r="AY64" i="10" s="1"/>
  <c r="AP64" i="10" a="1"/>
  <c r="AP64" i="10" s="1"/>
  <c r="AH64" i="10" a="1"/>
  <c r="AH64" i="10" s="1"/>
  <c r="Z64" i="10" a="1"/>
  <c r="Z64" i="10" s="1"/>
  <c r="Q64" i="10" a="1"/>
  <c r="Q64" i="10" s="1"/>
  <c r="H64" i="10" a="1"/>
  <c r="H64" i="10" s="1"/>
  <c r="CX63" i="10" a="1"/>
  <c r="CX63" i="10" s="1"/>
  <c r="CP63" i="10" a="1"/>
  <c r="CP63" i="10" s="1"/>
  <c r="CH63" i="10" a="1"/>
  <c r="CH63" i="10" s="1"/>
  <c r="BZ63" i="10" a="1"/>
  <c r="BZ63" i="10" s="1"/>
  <c r="BQ63" i="10" a="1"/>
  <c r="BQ63" i="10" s="1"/>
  <c r="BH63" i="10" a="1"/>
  <c r="BH63" i="10" s="1"/>
  <c r="AY63" i="10" a="1"/>
  <c r="AY63" i="10" s="1"/>
  <c r="AP63" i="10" a="1"/>
  <c r="AP63" i="10" s="1"/>
  <c r="AH63" i="10" a="1"/>
  <c r="AH63" i="10" s="1"/>
  <c r="Z63" i="10" a="1"/>
  <c r="Z63" i="10" s="1"/>
  <c r="Q63" i="10" a="1"/>
  <c r="Q63" i="10" s="1"/>
  <c r="H63" i="10" a="1"/>
  <c r="H63" i="10" s="1"/>
  <c r="CX62" i="10" a="1"/>
  <c r="CX62" i="10" s="1"/>
  <c r="CP62" i="10" a="1"/>
  <c r="CP62" i="10" s="1"/>
  <c r="CH62" i="10" a="1"/>
  <c r="CH62" i="10" s="1"/>
  <c r="BZ62" i="10" a="1"/>
  <c r="BZ62" i="10" s="1"/>
  <c r="BQ62" i="10" a="1"/>
  <c r="BQ62" i="10" s="1"/>
  <c r="BH62" i="10" a="1"/>
  <c r="BH62" i="10" s="1"/>
  <c r="AY62" i="10" a="1"/>
  <c r="AY62" i="10" s="1"/>
  <c r="AP62" i="10" a="1"/>
  <c r="AP62" i="10" s="1"/>
  <c r="AH62" i="10" a="1"/>
  <c r="AH62" i="10" s="1"/>
  <c r="Z62" i="10" a="1"/>
  <c r="Z62" i="10" s="1"/>
  <c r="Q62" i="10" a="1"/>
  <c r="Q62" i="10" s="1"/>
  <c r="H62" i="10" a="1"/>
  <c r="H62" i="10" s="1"/>
  <c r="CX61" i="10" a="1"/>
  <c r="CX61" i="10" s="1"/>
  <c r="CP61" i="10" a="1"/>
  <c r="CP61" i="10" s="1"/>
  <c r="CH61" i="10" a="1"/>
  <c r="CH61" i="10" s="1"/>
  <c r="BZ61" i="10" a="1"/>
  <c r="BZ61" i="10" s="1"/>
  <c r="BQ61" i="10" a="1"/>
  <c r="BQ61" i="10" s="1"/>
  <c r="BH61" i="10" a="1"/>
  <c r="BH61" i="10" s="1"/>
  <c r="AY61" i="10" a="1"/>
  <c r="AY61" i="10" s="1"/>
  <c r="AP61" i="10" a="1"/>
  <c r="AP61" i="10" s="1"/>
  <c r="AH61" i="10" a="1"/>
  <c r="AH61" i="10" s="1"/>
  <c r="Z61" i="10" a="1"/>
  <c r="Z61" i="10" s="1"/>
  <c r="Q61" i="10" a="1"/>
  <c r="Q61" i="10" s="1"/>
  <c r="H61" i="10" a="1"/>
  <c r="H61" i="10" s="1"/>
  <c r="CX59" i="10" a="1"/>
  <c r="CX59" i="10" s="1"/>
  <c r="CP59" i="10" a="1"/>
  <c r="CP59" i="10" s="1"/>
  <c r="CH59" i="10" a="1"/>
  <c r="CH59" i="10" s="1"/>
  <c r="BZ59" i="10" a="1"/>
  <c r="BZ59" i="10" s="1"/>
  <c r="BQ59" i="10" a="1"/>
  <c r="BQ59" i="10" s="1"/>
  <c r="BH59" i="10" a="1"/>
  <c r="BH59" i="10" s="1"/>
  <c r="AY59" i="10" a="1"/>
  <c r="AY59" i="10" s="1"/>
  <c r="AP59" i="10" a="1"/>
  <c r="AP59" i="10" s="1"/>
  <c r="AH59" i="10" a="1"/>
  <c r="AH59" i="10" s="1"/>
  <c r="Z59" i="10" a="1"/>
  <c r="Z59" i="10" s="1"/>
  <c r="Q59" i="10" a="1"/>
  <c r="Q59" i="10" s="1"/>
  <c r="H59" i="10" a="1"/>
  <c r="H59" i="10" s="1"/>
  <c r="CX58" i="10" a="1"/>
  <c r="CX58" i="10" s="1"/>
  <c r="CP58" i="10" a="1"/>
  <c r="CP58" i="10" s="1"/>
  <c r="CH58" i="10" a="1"/>
  <c r="CH58" i="10" s="1"/>
  <c r="BZ58" i="10" a="1"/>
  <c r="BZ58" i="10" s="1"/>
  <c r="BQ58" i="10" a="1"/>
  <c r="BQ58" i="10" s="1"/>
  <c r="BH58" i="10" a="1"/>
  <c r="BH58" i="10" s="1"/>
  <c r="AY58" i="10" a="1"/>
  <c r="AY58" i="10" s="1"/>
  <c r="AP58" i="10" a="1"/>
  <c r="AP58" i="10" s="1"/>
  <c r="AH58" i="10" a="1"/>
  <c r="AH58" i="10" s="1"/>
  <c r="Z58" i="10" a="1"/>
  <c r="Z58" i="10" s="1"/>
  <c r="Q58" i="10" a="1"/>
  <c r="Q58" i="10" s="1"/>
  <c r="H58" i="10" a="1"/>
  <c r="H58" i="10" s="1"/>
  <c r="CX57" i="10" a="1"/>
  <c r="CX57" i="10" s="1"/>
  <c r="CP57" i="10" a="1"/>
  <c r="CP57" i="10" s="1"/>
  <c r="CH57" i="10" a="1"/>
  <c r="CH57" i="10" s="1"/>
  <c r="BZ57" i="10" a="1"/>
  <c r="BZ57" i="10" s="1"/>
  <c r="BQ57" i="10" a="1"/>
  <c r="BQ57" i="10" s="1"/>
  <c r="BH57" i="10" a="1"/>
  <c r="BH57" i="10" s="1"/>
  <c r="AY57" i="10" a="1"/>
  <c r="AY57" i="10" s="1"/>
  <c r="AP57" i="10" a="1"/>
  <c r="AP57" i="10" s="1"/>
  <c r="AH57" i="10" a="1"/>
  <c r="AH57" i="10" s="1"/>
  <c r="Z57" i="10" a="1"/>
  <c r="Z57" i="10" s="1"/>
  <c r="Q57" i="10" a="1"/>
  <c r="Q57" i="10" s="1"/>
  <c r="H57" i="10" a="1"/>
  <c r="H57" i="10" s="1"/>
  <c r="CX56" i="10" a="1"/>
  <c r="CX56" i="10" s="1"/>
  <c r="CP56" i="10" a="1"/>
  <c r="CP56" i="10" s="1"/>
  <c r="CH56" i="10" a="1"/>
  <c r="CH56" i="10" s="1"/>
  <c r="BZ56" i="10" a="1"/>
  <c r="BZ56" i="10" s="1"/>
  <c r="BQ56" i="10" a="1"/>
  <c r="BQ56" i="10" s="1"/>
  <c r="BH56" i="10" a="1"/>
  <c r="BH56" i="10" s="1"/>
  <c r="AY56" i="10" a="1"/>
  <c r="AY56" i="10" s="1"/>
  <c r="AP56" i="10" a="1"/>
  <c r="AP56" i="10" s="1"/>
  <c r="AH56" i="10" a="1"/>
  <c r="AH56" i="10" s="1"/>
  <c r="Z56" i="10" a="1"/>
  <c r="Z56" i="10" s="1"/>
  <c r="Q56" i="10" a="1"/>
  <c r="Q56" i="10" s="1"/>
  <c r="H56" i="10" a="1"/>
  <c r="H56" i="10" s="1"/>
  <c r="CX55" i="10" a="1"/>
  <c r="CX55" i="10" s="1"/>
  <c r="CP55" i="10" a="1"/>
  <c r="CP55" i="10" s="1"/>
  <c r="CH55" i="10" a="1"/>
  <c r="CH55" i="10" s="1"/>
  <c r="BZ55" i="10" a="1"/>
  <c r="BZ55" i="10" s="1"/>
  <c r="BQ55" i="10" a="1"/>
  <c r="BQ55" i="10" s="1"/>
  <c r="BH55" i="10" a="1"/>
  <c r="BH55" i="10" s="1"/>
  <c r="AY55" i="10" a="1"/>
  <c r="AY55" i="10" s="1"/>
  <c r="AP55" i="10" a="1"/>
  <c r="AP55" i="10" s="1"/>
  <c r="AH55" i="10" a="1"/>
  <c r="AH55" i="10" s="1"/>
  <c r="Z55" i="10" a="1"/>
  <c r="Z55" i="10" s="1"/>
  <c r="Q55" i="10" a="1"/>
  <c r="Q55" i="10" s="1"/>
  <c r="H55" i="10" a="1"/>
  <c r="H55" i="10" s="1"/>
  <c r="CX53" i="10" a="1"/>
  <c r="CX53" i="10" s="1"/>
  <c r="CP53" i="10" a="1"/>
  <c r="CP53" i="10" s="1"/>
  <c r="CH53" i="10" a="1"/>
  <c r="CH53" i="10" s="1"/>
  <c r="BZ53" i="10" a="1"/>
  <c r="BZ53" i="10" s="1"/>
  <c r="BQ53" i="10" a="1"/>
  <c r="BQ53" i="10" s="1"/>
  <c r="BH53" i="10" a="1"/>
  <c r="BH53" i="10" s="1"/>
  <c r="AY53" i="10" a="1"/>
  <c r="AY53" i="10" s="1"/>
  <c r="AP53" i="10" a="1"/>
  <c r="AP53" i="10" s="1"/>
  <c r="AH53" i="10" a="1"/>
  <c r="AH53" i="10" s="1"/>
  <c r="Z53" i="10" a="1"/>
  <c r="Z53" i="10" s="1"/>
  <c r="Q53" i="10" a="1"/>
  <c r="Q53" i="10" s="1"/>
  <c r="H53" i="10" a="1"/>
  <c r="H53" i="10" s="1"/>
  <c r="CX52" i="10" a="1"/>
  <c r="CX52" i="10" s="1"/>
  <c r="CP52" i="10" a="1"/>
  <c r="CP52" i="10" s="1"/>
  <c r="CH52" i="10" a="1"/>
  <c r="CH52" i="10" s="1"/>
  <c r="BZ52" i="10" a="1"/>
  <c r="BZ52" i="10" s="1"/>
  <c r="BQ52" i="10" a="1"/>
  <c r="BQ52" i="10" s="1"/>
  <c r="BH52" i="10" a="1"/>
  <c r="BH52" i="10" s="1"/>
  <c r="AY52" i="10" a="1"/>
  <c r="AY52" i="10" s="1"/>
  <c r="AP52" i="10" a="1"/>
  <c r="AP52" i="10" s="1"/>
  <c r="AH52" i="10" a="1"/>
  <c r="AH52" i="10" s="1"/>
  <c r="Z52" i="10" a="1"/>
  <c r="Z52" i="10" s="1"/>
  <c r="Q52" i="10" a="1"/>
  <c r="Q52" i="10" s="1"/>
  <c r="H52" i="10" a="1"/>
  <c r="H52" i="10" s="1"/>
  <c r="CX51" i="10" a="1"/>
  <c r="CX51" i="10" s="1"/>
  <c r="CP51" i="10" a="1"/>
  <c r="CP51" i="10" s="1"/>
  <c r="CH51" i="10" a="1"/>
  <c r="CH51" i="10" s="1"/>
  <c r="BZ51" i="10" a="1"/>
  <c r="BZ51" i="10" s="1"/>
  <c r="BQ51" i="10" a="1"/>
  <c r="BQ51" i="10" s="1"/>
  <c r="BH51" i="10" a="1"/>
  <c r="BH51" i="10" s="1"/>
  <c r="AY51" i="10" a="1"/>
  <c r="AY51" i="10" s="1"/>
  <c r="AP51" i="10" a="1"/>
  <c r="AP51" i="10" s="1"/>
  <c r="AH51" i="10" a="1"/>
  <c r="AH51" i="10" s="1"/>
  <c r="Z51" i="10" a="1"/>
  <c r="Z51" i="10" s="1"/>
  <c r="Q51" i="10" a="1"/>
  <c r="Q51" i="10" s="1"/>
  <c r="H51" i="10" a="1"/>
  <c r="H51" i="10" s="1"/>
  <c r="CX50" i="10" a="1"/>
  <c r="CX50" i="10" s="1"/>
  <c r="CP50" i="10" a="1"/>
  <c r="CP50" i="10" s="1"/>
  <c r="CH50" i="10" a="1"/>
  <c r="CH50" i="10" s="1"/>
  <c r="BZ50" i="10" a="1"/>
  <c r="BZ50" i="10" s="1"/>
  <c r="BQ50" i="10" a="1"/>
  <c r="BQ50" i="10" s="1"/>
  <c r="BH50" i="10" a="1"/>
  <c r="BH50" i="10" s="1"/>
  <c r="AY50" i="10" a="1"/>
  <c r="AY50" i="10" s="1"/>
  <c r="AP50" i="10" a="1"/>
  <c r="AP50" i="10" s="1"/>
  <c r="AH50" i="10" a="1"/>
  <c r="AH50" i="10" s="1"/>
  <c r="Z50" i="10" a="1"/>
  <c r="Z50" i="10" s="1"/>
  <c r="Q50" i="10" a="1"/>
  <c r="Q50" i="10" s="1"/>
  <c r="H50" i="10" a="1"/>
  <c r="H50" i="10" s="1"/>
  <c r="CX49" i="10" a="1"/>
  <c r="CX49" i="10" s="1"/>
  <c r="CP49" i="10" a="1"/>
  <c r="CP49" i="10" s="1"/>
  <c r="CH49" i="10" a="1"/>
  <c r="CH49" i="10" s="1"/>
  <c r="BZ49" i="10" a="1"/>
  <c r="BZ49" i="10" s="1"/>
  <c r="BQ49" i="10" a="1"/>
  <c r="BQ49" i="10" s="1"/>
  <c r="BH49" i="10" a="1"/>
  <c r="BH49" i="10" s="1"/>
  <c r="AY49" i="10" a="1"/>
  <c r="AY49" i="10" s="1"/>
  <c r="AP49" i="10" a="1"/>
  <c r="AP49" i="10" s="1"/>
  <c r="AH49" i="10" a="1"/>
  <c r="AH49" i="10" s="1"/>
  <c r="Z49" i="10" a="1"/>
  <c r="Z49" i="10" s="1"/>
  <c r="Q49" i="10" a="1"/>
  <c r="Q49" i="10" s="1"/>
  <c r="H49" i="10" a="1"/>
  <c r="H49" i="10" s="1"/>
  <c r="CX48" i="10" a="1"/>
  <c r="CX48" i="10" s="1"/>
  <c r="CP48" i="10" a="1"/>
  <c r="CP48" i="10" s="1"/>
  <c r="CH48" i="10" a="1"/>
  <c r="CH48" i="10" s="1"/>
  <c r="BZ48" i="10" a="1"/>
  <c r="BZ48" i="10" s="1"/>
  <c r="BQ48" i="10" a="1"/>
  <c r="BQ48" i="10" s="1"/>
  <c r="BH48" i="10" a="1"/>
  <c r="BH48" i="10" s="1"/>
  <c r="AY48" i="10" a="1"/>
  <c r="AY48" i="10" s="1"/>
  <c r="Z48" i="10" a="1"/>
  <c r="Z48" i="10" s="1"/>
  <c r="Q48" i="10" a="1"/>
  <c r="Q48" i="10" s="1"/>
  <c r="H48" i="10" a="1"/>
  <c r="H48" i="10" s="1"/>
  <c r="CW46" i="10" a="1"/>
  <c r="CW46" i="10" s="1"/>
  <c r="CV46" i="10" a="1"/>
  <c r="CV46" i="10" s="1"/>
  <c r="CU46" i="10" a="1"/>
  <c r="CU46" i="10" s="1"/>
  <c r="CT46" i="10" a="1"/>
  <c r="CT46" i="10" s="1"/>
  <c r="CS46" i="10" a="1"/>
  <c r="CS46" i="10" s="1"/>
  <c r="CT45" i="10" s="1" a="1"/>
  <c r="CT45" i="10" s="1"/>
  <c r="CR46" i="10" a="1"/>
  <c r="CR46" i="10" s="1"/>
  <c r="CQ46" i="10" a="1"/>
  <c r="CQ46" i="10" s="1"/>
  <c r="CO46" i="10" a="1"/>
  <c r="CO46" i="10" s="1"/>
  <c r="CN46" i="10" a="1"/>
  <c r="CN46" i="10" s="1"/>
  <c r="CM46" i="10" a="1"/>
  <c r="CM46" i="10" s="1"/>
  <c r="CL46" i="10" a="1"/>
  <c r="CL46" i="10" s="1"/>
  <c r="CK46" i="10" a="1"/>
  <c r="CK46" i="10" s="1"/>
  <c r="CJ46" i="10" a="1"/>
  <c r="CJ46" i="10" s="1"/>
  <c r="CI46" i="10" a="1"/>
  <c r="CI46" i="10" s="1"/>
  <c r="CG46" i="10" a="1"/>
  <c r="CG46" i="10" s="1"/>
  <c r="CF46" i="10" a="1"/>
  <c r="CF46" i="10" s="1"/>
  <c r="CE46" i="10" a="1"/>
  <c r="CE46" i="10" s="1"/>
  <c r="CD46" i="10" a="1"/>
  <c r="CD46" i="10" s="1"/>
  <c r="CC46" i="10" a="1"/>
  <c r="CC46" i="10" s="1"/>
  <c r="CB46" i="10" a="1"/>
  <c r="CB46" i="10" s="1"/>
  <c r="CA46" i="10" a="1"/>
  <c r="CA46" i="10" s="1"/>
  <c r="BY46" i="10" a="1"/>
  <c r="BY46" i="10" s="1"/>
  <c r="BZ46" i="10" s="1" a="1"/>
  <c r="BZ46" i="10" s="1"/>
  <c r="BX46" i="10" a="1"/>
  <c r="BX46" i="10" s="1"/>
  <c r="BW46" i="10" a="1"/>
  <c r="BW46" i="10" s="1"/>
  <c r="BV46" i="10" a="1"/>
  <c r="BV46" i="10" s="1"/>
  <c r="BU46" i="10" a="1"/>
  <c r="BU46" i="10" s="1"/>
  <c r="BT46" i="10" a="1"/>
  <c r="BT46" i="10" s="1"/>
  <c r="BS46" i="10" a="1"/>
  <c r="BS46" i="10" s="1"/>
  <c r="BP46" i="10" a="1"/>
  <c r="BP46" i="10" s="1"/>
  <c r="BO46" i="10" a="1"/>
  <c r="BO46" i="10" s="1"/>
  <c r="BN46" i="10" a="1"/>
  <c r="BN46" i="10" s="1"/>
  <c r="BM46" i="10" a="1"/>
  <c r="BM46" i="10" s="1"/>
  <c r="BL46" i="10" a="1"/>
  <c r="BL46" i="10" s="1"/>
  <c r="BK46" i="10" a="1"/>
  <c r="BK46" i="10" s="1"/>
  <c r="BJ46" i="10" a="1"/>
  <c r="BJ46" i="10" s="1"/>
  <c r="BG46" i="10" a="1"/>
  <c r="BG46" i="10" s="1"/>
  <c r="BF46" i="10" a="1"/>
  <c r="BF46" i="10" s="1"/>
  <c r="BE46" i="10" a="1"/>
  <c r="BE46" i="10" s="1"/>
  <c r="BD46" i="10" a="1"/>
  <c r="BD46" i="10" s="1"/>
  <c r="BC46" i="10" a="1"/>
  <c r="BC46" i="10" s="1"/>
  <c r="BB46" i="10" a="1"/>
  <c r="BB46" i="10" s="1"/>
  <c r="BA46" i="10" a="1"/>
  <c r="BA46" i="10" s="1"/>
  <c r="AX46" i="10" a="1"/>
  <c r="AX46" i="10" s="1"/>
  <c r="AW46" i="10" a="1"/>
  <c r="AW46" i="10" s="1"/>
  <c r="AV46" i="10" a="1"/>
  <c r="AV46" i="10" s="1"/>
  <c r="AU46" i="10" a="1"/>
  <c r="AU46" i="10" s="1"/>
  <c r="AT46" i="10" a="1"/>
  <c r="AT46" i="10" s="1"/>
  <c r="AS46" i="10" a="1"/>
  <c r="AS46" i="10" s="1"/>
  <c r="AR46" i="10" a="1"/>
  <c r="AR46" i="10" s="1"/>
  <c r="AO46" i="10" a="1"/>
  <c r="AO46" i="10" s="1"/>
  <c r="AP46" i="10" s="1" a="1"/>
  <c r="AP46" i="10" s="1"/>
  <c r="AN46" i="10" a="1"/>
  <c r="AN46" i="10" s="1"/>
  <c r="AM46" i="10" a="1"/>
  <c r="AM46" i="10" s="1"/>
  <c r="AL46" i="10" a="1"/>
  <c r="AL46" i="10" s="1"/>
  <c r="AK46" i="10" a="1"/>
  <c r="AK46" i="10" s="1"/>
  <c r="AJ46" i="10" a="1"/>
  <c r="AJ46" i="10" s="1"/>
  <c r="AI46" i="10" a="1"/>
  <c r="AI46" i="10" s="1"/>
  <c r="AG46" i="10" a="1"/>
  <c r="AG46" i="10" s="1"/>
  <c r="AF46" i="10" a="1"/>
  <c r="AF46" i="10" s="1"/>
  <c r="AE46" i="10" a="1"/>
  <c r="AE46" i="10" s="1"/>
  <c r="AD46" i="10" a="1"/>
  <c r="AD46" i="10" s="1"/>
  <c r="AC46" i="10" a="1"/>
  <c r="AC46" i="10" s="1"/>
  <c r="AB46" i="10" a="1"/>
  <c r="AB46" i="10" s="1"/>
  <c r="AA46" i="10" a="1"/>
  <c r="AA46" i="10" s="1"/>
  <c r="Y46" i="10" a="1"/>
  <c r="Y46" i="10" s="1"/>
  <c r="X46" i="10" a="1"/>
  <c r="X46" i="10" s="1"/>
  <c r="W46" i="10" a="1"/>
  <c r="W46" i="10" s="1"/>
  <c r="V46" i="10" a="1"/>
  <c r="V46" i="10" s="1"/>
  <c r="U46" i="10" a="1"/>
  <c r="U46" i="10" s="1"/>
  <c r="T46" i="10" a="1"/>
  <c r="T46" i="10" s="1"/>
  <c r="S46" i="10" a="1"/>
  <c r="S46" i="10" s="1"/>
  <c r="P46" i="10" a="1"/>
  <c r="P46" i="10" s="1"/>
  <c r="O46" i="10" a="1"/>
  <c r="O46" i="10" s="1"/>
  <c r="N46" i="10" a="1"/>
  <c r="N46" i="10" s="1"/>
  <c r="M46" i="10" a="1"/>
  <c r="M46" i="10" s="1"/>
  <c r="L46" i="10" a="1"/>
  <c r="L46" i="10" s="1"/>
  <c r="K46" i="10" a="1"/>
  <c r="K46" i="10" s="1"/>
  <c r="J46" i="10" a="1"/>
  <c r="J46" i="10" s="1"/>
  <c r="G46" i="10" a="1"/>
  <c r="G46" i="10" s="1"/>
  <c r="F46" i="10" a="1"/>
  <c r="F46" i="10" s="1"/>
  <c r="E46" i="10" a="1"/>
  <c r="E46" i="10" s="1"/>
  <c r="D46" i="10" a="1"/>
  <c r="D46" i="10" s="1"/>
  <c r="C46" i="10" a="1"/>
  <c r="C46" i="10" s="1"/>
  <c r="C45" i="10" s="1" a="1"/>
  <c r="C45" i="10" s="1"/>
  <c r="BM45" i="10" a="1"/>
  <c r="BM45" i="10" s="1"/>
  <c r="BL45" i="10" a="1"/>
  <c r="BL45" i="10" s="1"/>
  <c r="BK45" i="10" a="1"/>
  <c r="BK45" i="10" s="1"/>
  <c r="BG45" i="10" a="1"/>
  <c r="BG45" i="10" s="1"/>
  <c r="BF45" i="10" a="1"/>
  <c r="BF45" i="10" s="1"/>
  <c r="BE45" i="10" a="1"/>
  <c r="BE45" i="10" s="1"/>
  <c r="BD45" i="10" a="1"/>
  <c r="BD45" i="10" s="1"/>
  <c r="AX45" i="10" a="1"/>
  <c r="AX45" i="10" s="1"/>
  <c r="CX44" i="10" a="1"/>
  <c r="CX44" i="10" s="1"/>
  <c r="CP44" i="10" a="1"/>
  <c r="CP44" i="10" s="1"/>
  <c r="CH44" i="10" a="1"/>
  <c r="CH44" i="10" s="1"/>
  <c r="BZ44" i="10" a="1"/>
  <c r="BZ44" i="10" s="1"/>
  <c r="BQ44" i="10" a="1"/>
  <c r="BQ44" i="10" s="1"/>
  <c r="BH44" i="10" a="1"/>
  <c r="BH44" i="10" s="1"/>
  <c r="AY44" i="10" a="1"/>
  <c r="AY44" i="10" s="1"/>
  <c r="AP44" i="10" a="1"/>
  <c r="AP44" i="10" s="1"/>
  <c r="AH44" i="10" a="1"/>
  <c r="AH44" i="10" s="1"/>
  <c r="Z44" i="10" a="1"/>
  <c r="Z44" i="10" s="1"/>
  <c r="Q44" i="10" a="1"/>
  <c r="Q44" i="10" s="1"/>
  <c r="H44" i="10"/>
  <c r="CX13" i="10"/>
  <c r="CP13" i="10"/>
  <c r="CH13" i="10"/>
  <c r="BZ13" i="10"/>
  <c r="BQ13" i="10"/>
  <c r="BH13" i="10"/>
  <c r="AY13" i="10"/>
  <c r="AP13" i="10"/>
  <c r="AH13" i="10"/>
  <c r="Z13" i="10"/>
  <c r="Q13" i="10"/>
  <c r="H13" i="10"/>
  <c r="CX11" i="10"/>
  <c r="CP11" i="10"/>
  <c r="CH11" i="10"/>
  <c r="BZ11" i="10"/>
  <c r="BQ11" i="10"/>
  <c r="BH11" i="10"/>
  <c r="AY11" i="10"/>
  <c r="AP11" i="10"/>
  <c r="AH11" i="10"/>
  <c r="Z11" i="10"/>
  <c r="H11" i="10"/>
  <c r="CX9" i="10"/>
  <c r="CP9" i="10"/>
  <c r="CH9" i="10"/>
  <c r="BZ9" i="10"/>
  <c r="BQ9" i="10"/>
  <c r="BH9" i="10"/>
  <c r="AY9" i="10"/>
  <c r="H9" i="10"/>
  <c r="CX7" i="10"/>
  <c r="CP7" i="10"/>
  <c r="CH7" i="10"/>
  <c r="BZ7" i="10"/>
  <c r="BQ7" i="10"/>
  <c r="BH7" i="10"/>
  <c r="AY7" i="10"/>
  <c r="AP7" i="10"/>
  <c r="AH7" i="10"/>
  <c r="Z7" i="10"/>
  <c r="H7" i="10"/>
  <c r="CX5" i="10"/>
  <c r="CP5" i="10"/>
  <c r="CH5" i="10"/>
  <c r="BZ5" i="10"/>
  <c r="BQ5" i="10"/>
  <c r="BH5" i="10"/>
  <c r="AY5" i="10"/>
  <c r="AP5" i="10"/>
  <c r="AH5" i="10"/>
  <c r="Q5" i="10"/>
  <c r="H5" i="10"/>
  <c r="CW25" i="10"/>
  <c r="CV25" i="10"/>
  <c r="CT25" i="10"/>
  <c r="CS25" i="10"/>
  <c r="CR25" i="10"/>
  <c r="CQ25" i="10"/>
  <c r="CO25" i="10"/>
  <c r="CM25" i="10"/>
  <c r="CL25" i="10"/>
  <c r="CK25" i="10"/>
  <c r="CJ25" i="10"/>
  <c r="CI25" i="10"/>
  <c r="CG25" i="10"/>
  <c r="CF25" i="10"/>
  <c r="CE25" i="10"/>
  <c r="CD25" i="10"/>
  <c r="CC25" i="10"/>
  <c r="CB25" i="10"/>
  <c r="CA25" i="10"/>
  <c r="BY25" i="10"/>
  <c r="BX25" i="10"/>
  <c r="BW25" i="10"/>
  <c r="BV25" i="10"/>
  <c r="BU25" i="10"/>
  <c r="BT25" i="10"/>
  <c r="BS25" i="10"/>
  <c r="BP25" i="10"/>
  <c r="BO25" i="10"/>
  <c r="BN25" i="10"/>
  <c r="BM25" i="10"/>
  <c r="BL25" i="10"/>
  <c r="BG25" i="10"/>
  <c r="BF25" i="10"/>
  <c r="BE25" i="10"/>
  <c r="BD25" i="10"/>
  <c r="BC25" i="10"/>
  <c r="BB25" i="10"/>
  <c r="BA25" i="10"/>
  <c r="AX25" i="10"/>
  <c r="AW25" i="10"/>
  <c r="AV25" i="10"/>
  <c r="AU25" i="10"/>
  <c r="AT25" i="10"/>
  <c r="AS25" i="10"/>
  <c r="AR25" i="10"/>
  <c r="AO25" i="10"/>
  <c r="AN25" i="10"/>
  <c r="AM25" i="10"/>
  <c r="AL25" i="10"/>
  <c r="AK25" i="10"/>
  <c r="AJ25" i="10"/>
  <c r="AH25" i="10"/>
  <c r="Z25" i="10"/>
  <c r="Q25" i="10" a="1"/>
  <c r="Q25" i="10" s="1"/>
  <c r="H25" i="10"/>
  <c r="CX24" i="10"/>
  <c r="CP24" i="10"/>
  <c r="CH24" i="10"/>
  <c r="BZ24" i="10"/>
  <c r="BQ24" i="10"/>
  <c r="BH24" i="10"/>
  <c r="AY24" i="10"/>
  <c r="AP24" i="10"/>
  <c r="AH24" i="10"/>
  <c r="Z24" i="10"/>
  <c r="Q24" i="10" a="1"/>
  <c r="Q24" i="10" s="1"/>
  <c r="CX23" i="10"/>
  <c r="CP23" i="10"/>
  <c r="CH23" i="10"/>
  <c r="BZ23" i="10"/>
  <c r="BQ23" i="10"/>
  <c r="BH23" i="10"/>
  <c r="AY23" i="10"/>
  <c r="AP23" i="10"/>
  <c r="AH23" i="10"/>
  <c r="Z23" i="10"/>
  <c r="Q23" i="10" a="1"/>
  <c r="Q23" i="10" s="1"/>
  <c r="H23" i="10"/>
  <c r="H999" i="2" l="1" a="1"/>
  <c r="H999" i="2" s="1"/>
  <c r="E1000" i="2" s="1" a="1"/>
  <c r="E1000" i="2" s="1"/>
  <c r="EG25" i="10"/>
  <c r="H989" i="2" a="1"/>
  <c r="H989" i="2" s="1"/>
  <c r="F990" i="2" s="1" a="1"/>
  <c r="F990" i="2" s="1"/>
  <c r="EP46" i="10" a="1"/>
  <c r="EP46" i="10" s="1"/>
  <c r="DX32" i="10" a="1"/>
  <c r="DX32" i="10" s="1"/>
  <c r="DX35" i="10" a="1"/>
  <c r="DX35" i="10" s="1"/>
  <c r="DX25" i="10"/>
  <c r="DA45" i="10" a="1"/>
  <c r="DA45" i="10" s="1"/>
  <c r="DX34" i="10" a="1"/>
  <c r="DX34" i="10" s="1"/>
  <c r="DX47" i="10" a="1"/>
  <c r="DX47" i="10" s="1"/>
  <c r="DX33" i="10" a="1"/>
  <c r="DX33" i="10" s="1"/>
  <c r="H974" i="2" a="1"/>
  <c r="H974" i="2" s="1"/>
  <c r="DX46" i="10" a="1"/>
  <c r="DX46" i="10" s="1"/>
  <c r="BQ47" i="10" a="1"/>
  <c r="BQ47" i="10" s="1"/>
  <c r="AH47" i="10" a="1"/>
  <c r="AH47" i="10" s="1"/>
  <c r="DO47" i="10" a="1"/>
  <c r="DO47" i="10" s="1"/>
  <c r="AP47" i="10" a="1"/>
  <c r="AP47" i="10" s="1"/>
  <c r="CU45" i="10" a="1"/>
  <c r="CU45" i="10" s="1"/>
  <c r="BZ47" i="10" a="1"/>
  <c r="BZ47" i="10" s="1"/>
  <c r="DF47" i="10" a="1"/>
  <c r="DF47" i="10" s="1"/>
  <c r="AY47" i="10" a="1"/>
  <c r="AY47" i="10" s="1"/>
  <c r="Q47" i="10" a="1"/>
  <c r="Q47" i="10" s="1"/>
  <c r="CH47" i="10" a="1"/>
  <c r="CH47" i="10" s="1"/>
  <c r="BH47" i="10" a="1"/>
  <c r="BH47" i="10" s="1"/>
  <c r="Z47" i="10" a="1"/>
  <c r="Z47" i="10" s="1"/>
  <c r="DA35" i="10"/>
  <c r="CP47" i="10" a="1"/>
  <c r="CP47" i="10" s="1"/>
  <c r="H963" i="2" a="1"/>
  <c r="H963" i="2" s="1"/>
  <c r="R9" i="4" a="1"/>
  <c r="CW45" i="10" a="1"/>
  <c r="CW45" i="10" s="1"/>
  <c r="DO35" i="10" a="1"/>
  <c r="DO35" i="10" s="1"/>
  <c r="CZ45" i="10" a="1"/>
  <c r="CZ45" i="10" s="1"/>
  <c r="CY35" i="10"/>
  <c r="CZ35" i="10"/>
  <c r="H949" i="2" a="1"/>
  <c r="H949" i="2" s="1"/>
  <c r="DF34" i="10" a="1"/>
  <c r="DF34" i="10" s="1"/>
  <c r="DO33" i="10" a="1"/>
  <c r="DO33" i="10" s="1"/>
  <c r="DF32" i="10" a="1"/>
  <c r="DF32" i="10" s="1"/>
  <c r="DF33" i="10" a="1"/>
  <c r="DF33" i="10" s="1"/>
  <c r="DO25" i="10"/>
  <c r="DO34" i="10" a="1"/>
  <c r="DO34" i="10" s="1"/>
  <c r="CV45" i="10" a="1"/>
  <c r="CV45" i="10" s="1"/>
  <c r="CX34" i="10" a="1"/>
  <c r="CX34" i="10" s="1"/>
  <c r="CX33" i="10" a="1"/>
  <c r="CX33" i="10" s="1"/>
  <c r="DO46" i="10" a="1"/>
  <c r="DO46" i="10" s="1"/>
  <c r="CU35" i="10"/>
  <c r="DO32" i="10" a="1"/>
  <c r="DO32" i="10" s="1"/>
  <c r="CV35" i="10"/>
  <c r="CW35" i="10"/>
  <c r="CT35" i="10"/>
  <c r="CX32" i="10" a="1"/>
  <c r="CX32" i="10" s="1"/>
  <c r="H939" i="2" a="1"/>
  <c r="H939" i="2" s="1"/>
  <c r="F940" i="2" s="1" a="1"/>
  <c r="F940" i="2" s="1"/>
  <c r="H929" i="2" a="1"/>
  <c r="H929" i="2" s="1"/>
  <c r="G4" i="3"/>
  <c r="G13" i="3"/>
  <c r="G25" i="3"/>
  <c r="H911" i="2" a="1"/>
  <c r="H911" i="2" s="1"/>
  <c r="E480" i="2"/>
  <c r="H480" i="2" s="1"/>
  <c r="E481" i="2" s="1" a="1"/>
  <c r="E481" i="2" s="1"/>
  <c r="G3" i="3"/>
  <c r="G20" i="3"/>
  <c r="H898" i="2" a="1"/>
  <c r="H898" i="2" s="1"/>
  <c r="CR35" i="10"/>
  <c r="BB45" i="10" a="1"/>
  <c r="BB45" i="10" s="1"/>
  <c r="CF45" i="10" a="1"/>
  <c r="CF45" i="10" s="1"/>
  <c r="BC45" i="10" a="1"/>
  <c r="BC45" i="10" s="1"/>
  <c r="AP25" i="10"/>
  <c r="CQ35" i="10"/>
  <c r="AR45" i="10"/>
  <c r="CS35" i="10"/>
  <c r="CJ45" i="10" a="1"/>
  <c r="CJ45" i="10" s="1"/>
  <c r="CA45" i="10"/>
  <c r="BW45" i="10" a="1"/>
  <c r="BW45" i="10" s="1"/>
  <c r="BT45" i="10" a="1"/>
  <c r="BT45" i="10" s="1"/>
  <c r="AW45" i="10" a="1"/>
  <c r="AW45" i="10" s="1"/>
  <c r="AV45" i="10" a="1"/>
  <c r="AV45" i="10" s="1"/>
  <c r="AU45" i="10" a="1"/>
  <c r="AU45" i="10" s="1"/>
  <c r="CG45" i="10" a="1"/>
  <c r="CG45" i="10" s="1"/>
  <c r="CH46" i="10" a="1"/>
  <c r="CH46" i="10" s="1"/>
  <c r="CI45" i="10" s="1"/>
  <c r="CD45" i="10" a="1"/>
  <c r="CD45" i="10" s="1"/>
  <c r="CE45" i="10" a="1"/>
  <c r="CE45" i="10" s="1"/>
  <c r="BY45" i="10" a="1"/>
  <c r="BY45" i="10" s="1"/>
  <c r="BX45" i="10" a="1"/>
  <c r="BX45" i="10" s="1"/>
  <c r="BU45" i="10" a="1"/>
  <c r="BU45" i="10" s="1"/>
  <c r="BV45" i="10" a="1"/>
  <c r="BV45" i="10" s="1"/>
  <c r="BP45" i="10" a="1"/>
  <c r="BP45" i="10" s="1"/>
  <c r="BQ46" i="10" a="1"/>
  <c r="BQ46" i="10" s="1"/>
  <c r="BS45" i="10" s="1"/>
  <c r="CC45" i="10" a="1"/>
  <c r="CC45" i="10" s="1"/>
  <c r="BN45" i="10"/>
  <c r="CK45" i="10" a="1"/>
  <c r="CK45" i="10" s="1"/>
  <c r="CB45" i="10" a="1"/>
  <c r="CB45" i="10" s="1"/>
  <c r="CL45" i="10" a="1"/>
  <c r="CL45" i="10" s="1"/>
  <c r="BO45" i="10" a="1"/>
  <c r="BO45" i="10" s="1"/>
  <c r="AB45" i="10" a="1"/>
  <c r="AB45" i="10" s="1"/>
  <c r="X45" i="10" a="1"/>
  <c r="X45" i="10" s="1"/>
  <c r="V45" i="10" a="1"/>
  <c r="V45" i="10" s="1"/>
  <c r="DF25" i="10"/>
  <c r="AM45" i="10" a="1"/>
  <c r="AM45" i="10" s="1"/>
  <c r="AL45" i="10" a="1"/>
  <c r="AL45" i="10" s="1"/>
  <c r="AG45" i="10" a="1"/>
  <c r="AG45" i="10" s="1"/>
  <c r="AI45" i="10"/>
  <c r="AH46" i="10" a="1"/>
  <c r="AH46" i="10" s="1"/>
  <c r="Y45" i="10" a="1"/>
  <c r="Y45" i="10" s="1"/>
  <c r="Z46" i="10" a="1"/>
  <c r="Z46" i="10" s="1"/>
  <c r="AA45" i="10" s="1" a="1"/>
  <c r="AA45" i="10" s="1"/>
  <c r="T45" i="10" a="1"/>
  <c r="T45" i="10" s="1"/>
  <c r="U45" i="10" a="1"/>
  <c r="U45" i="10" s="1"/>
  <c r="P45" i="10" a="1"/>
  <c r="P45" i="10" s="1"/>
  <c r="Q46" i="10"/>
  <c r="W45" i="10" a="1"/>
  <c r="W45" i="10" s="1"/>
  <c r="O45" i="10" a="1"/>
  <c r="O45" i="10" s="1"/>
  <c r="AF45" i="10" a="1"/>
  <c r="AF45" i="10" s="1"/>
  <c r="AE45" i="10" a="1"/>
  <c r="AE45" i="10" s="1"/>
  <c r="AD45" i="10" a="1"/>
  <c r="AD45" i="10" s="1"/>
  <c r="AC45" i="10" a="1"/>
  <c r="AC45" i="10" s="1"/>
  <c r="S45" i="10" a="1"/>
  <c r="S45" i="10" s="1"/>
  <c r="N45" i="10" a="1"/>
  <c r="N45" i="10" s="1"/>
  <c r="CX71" i="14" a="1"/>
  <c r="CX71" i="14" s="1"/>
  <c r="CQ79" i="14" a="1"/>
  <c r="CQ79" i="14" s="1"/>
  <c r="CX79" i="14" s="1" a="1"/>
  <c r="CX79" i="14" s="1"/>
  <c r="H64" i="14" a="1"/>
  <c r="H64" i="14" s="1"/>
  <c r="B65" i="14" a="1"/>
  <c r="B65" i="14" s="1"/>
  <c r="DF25" i="14" a="1"/>
  <c r="DF25" i="14" s="1"/>
  <c r="CY64" i="14" a="1"/>
  <c r="CY64" i="14" s="1"/>
  <c r="CX25" i="14" a="1"/>
  <c r="CX25" i="14" s="1"/>
  <c r="CQ64" i="14" a="1"/>
  <c r="CQ64" i="14" s="1"/>
  <c r="CP25" i="14" a="1"/>
  <c r="CP25" i="14" s="1"/>
  <c r="CI64" i="14" a="1"/>
  <c r="CI64" i="14" s="1"/>
  <c r="CH25" i="14" a="1"/>
  <c r="CH25" i="14" s="1"/>
  <c r="CA64" i="14" a="1"/>
  <c r="CA64" i="14" s="1"/>
  <c r="BZ25" i="14" a="1"/>
  <c r="BZ25" i="14" s="1"/>
  <c r="BS64" i="14" a="1"/>
  <c r="BS64" i="14" s="1"/>
  <c r="BQ64" i="14" a="1"/>
  <c r="BQ64" i="14" s="1"/>
  <c r="BK65" i="14" a="1"/>
  <c r="BK65" i="14" s="1"/>
  <c r="BH25" i="14" a="1"/>
  <c r="BH25" i="14" s="1"/>
  <c r="BA64" i="14" a="1"/>
  <c r="BA64" i="14" s="1"/>
  <c r="AY25" i="14" a="1"/>
  <c r="AY25" i="14" s="1"/>
  <c r="AR64" i="14" a="1"/>
  <c r="AR64" i="14" s="1"/>
  <c r="AP25" i="14" a="1"/>
  <c r="AP25" i="14" s="1"/>
  <c r="AI64" i="14" a="1"/>
  <c r="AI64" i="14" s="1"/>
  <c r="AH25" i="14" a="1"/>
  <c r="AH25" i="14" s="1"/>
  <c r="AA64" i="14" a="1"/>
  <c r="AA64" i="14" s="1"/>
  <c r="Z25" i="14" a="1"/>
  <c r="Z25" i="14" s="1"/>
  <c r="S64" i="14" a="1"/>
  <c r="S64" i="14" s="1"/>
  <c r="Q25" i="14" a="1"/>
  <c r="Q25" i="14" s="1"/>
  <c r="J64" i="14" a="1"/>
  <c r="J64" i="14" s="1"/>
  <c r="CP24" i="14" a="1"/>
  <c r="CP24" i="14" s="1"/>
  <c r="CQ23" i="14" s="1"/>
  <c r="CO23" i="14" a="1"/>
  <c r="CO23" i="14" s="1"/>
  <c r="CH24" i="14" a="1"/>
  <c r="CH24" i="14" s="1"/>
  <c r="CI23" i="14" s="1"/>
  <c r="CG23" i="14" a="1"/>
  <c r="CG23" i="14" s="1"/>
  <c r="BZ24" i="14" a="1"/>
  <c r="BZ24" i="14" s="1"/>
  <c r="CA23" i="14" s="1"/>
  <c r="BY23" i="14" a="1"/>
  <c r="BY23" i="14" s="1"/>
  <c r="BQ24" i="14" a="1"/>
  <c r="BQ24" i="14" s="1"/>
  <c r="BS23" i="14" s="1"/>
  <c r="BP23" i="14" a="1"/>
  <c r="BP23" i="14" s="1"/>
  <c r="AP24" i="14" a="1"/>
  <c r="AP24" i="14" s="1"/>
  <c r="AR23" i="14" s="1"/>
  <c r="AO23" i="14" a="1"/>
  <c r="AO23" i="14" s="1"/>
  <c r="AH24" i="14" a="1"/>
  <c r="AH24" i="14" s="1"/>
  <c r="AG23" i="14" a="1"/>
  <c r="AG23" i="14" s="1"/>
  <c r="Z24" i="14" a="1"/>
  <c r="Z24" i="14" s="1"/>
  <c r="AA23" i="14" s="1" a="1"/>
  <c r="AA23" i="14" s="1"/>
  <c r="Y23" i="14" a="1"/>
  <c r="Y23" i="14" s="1"/>
  <c r="Q24" i="14"/>
  <c r="P23" i="14" a="1"/>
  <c r="P23" i="14" s="1"/>
  <c r="H24" i="14"/>
  <c r="G23" i="14" a="1"/>
  <c r="G23" i="14" s="1"/>
  <c r="CX24" i="14" a="1"/>
  <c r="CX24" i="14" s="1"/>
  <c r="CS23" i="14" a="1"/>
  <c r="CS23" i="14" s="1"/>
  <c r="CR23" i="14" a="1"/>
  <c r="CR23" i="14" s="1"/>
  <c r="CL23" i="14" a="1"/>
  <c r="CL23" i="14" s="1"/>
  <c r="BJ23" i="14"/>
  <c r="BQ23" i="14" s="1"/>
  <c r="AL23" i="14" a="1"/>
  <c r="AL23" i="14" s="1"/>
  <c r="AF23" i="14" a="1"/>
  <c r="AF23" i="14" s="1"/>
  <c r="F23" i="14" a="1"/>
  <c r="F23" i="14" s="1"/>
  <c r="D23" i="14" a="1"/>
  <c r="D23" i="14" s="1"/>
  <c r="H23" i="14" s="1"/>
  <c r="CK23" i="14" a="1"/>
  <c r="CK23" i="14" s="1"/>
  <c r="CE23" i="14" a="1"/>
  <c r="CE23" i="14" s="1"/>
  <c r="CB23" i="14" a="1"/>
  <c r="CB23" i="14" s="1"/>
  <c r="BX23" i="14" a="1"/>
  <c r="BX23" i="14" s="1"/>
  <c r="BB23" i="14" a="1"/>
  <c r="BB23" i="14" s="1"/>
  <c r="AW23" i="14" a="1"/>
  <c r="AW23" i="14" s="1"/>
  <c r="AV23" i="14" a="1"/>
  <c r="AV23" i="14" s="1"/>
  <c r="AU23" i="14" a="1"/>
  <c r="AU23" i="14" s="1"/>
  <c r="AS23" i="14" a="1"/>
  <c r="AS23" i="14" s="1"/>
  <c r="AM23" i="14" a="1"/>
  <c r="AM23" i="14" s="1"/>
  <c r="AC23" i="14" a="1"/>
  <c r="AC23" i="14" s="1"/>
  <c r="X23" i="14" a="1"/>
  <c r="X23" i="14" s="1"/>
  <c r="K23" i="14" a="1"/>
  <c r="K23" i="14" s="1"/>
  <c r="CN23" i="14" a="1"/>
  <c r="CN23" i="14" s="1"/>
  <c r="CJ23" i="14" a="1"/>
  <c r="CJ23" i="14" s="1"/>
  <c r="CD23" i="14" a="1"/>
  <c r="CD23" i="14" s="1"/>
  <c r="BV23" i="14" a="1"/>
  <c r="BV23" i="14" s="1"/>
  <c r="BN23" i="14"/>
  <c r="BC23" i="14" a="1"/>
  <c r="BC23" i="14" s="1"/>
  <c r="V23" i="14" a="1"/>
  <c r="V23" i="14" s="1"/>
  <c r="U23" i="14" a="1"/>
  <c r="U23" i="14" s="1"/>
  <c r="T23" i="14" a="1"/>
  <c r="T23" i="14" s="1"/>
  <c r="S23" i="14" a="1"/>
  <c r="S23" i="14" s="1"/>
  <c r="E23" i="14" a="1"/>
  <c r="E23" i="14" s="1"/>
  <c r="AJ23" i="14" a="1"/>
  <c r="AJ23" i="14" s="1"/>
  <c r="BQ79" i="14" a="1"/>
  <c r="BQ79" i="14" s="1"/>
  <c r="H79" i="14" a="1"/>
  <c r="H79" i="14" s="1"/>
  <c r="CM23" i="14" a="1"/>
  <c r="CM23" i="14" s="1"/>
  <c r="BU23" i="14" a="1"/>
  <c r="BU23" i="14" s="1"/>
  <c r="BT23" i="14" a="1"/>
  <c r="BT23" i="14" s="1"/>
  <c r="BO23" i="14" a="1"/>
  <c r="BO23" i="14" s="1"/>
  <c r="BA23" i="14"/>
  <c r="AT23" i="14" a="1"/>
  <c r="AT23" i="14" s="1"/>
  <c r="AK23" i="14" a="1"/>
  <c r="AK23" i="14" s="1"/>
  <c r="M23" i="14" a="1"/>
  <c r="M23" i="14" s="1"/>
  <c r="AT45" i="10" a="1"/>
  <c r="AT45" i="10" s="1"/>
  <c r="AS45" i="10" a="1"/>
  <c r="AS45" i="10" s="1"/>
  <c r="AN45" i="10" a="1"/>
  <c r="AN45" i="10" s="1"/>
  <c r="AO45" i="10" a="1"/>
  <c r="AO45" i="10" s="1"/>
  <c r="AJ45" i="10" a="1"/>
  <c r="AJ45" i="10" s="1"/>
  <c r="AK45" i="10" a="1"/>
  <c r="AK45" i="10" s="1"/>
  <c r="G10" i="3"/>
  <c r="G7" i="3"/>
  <c r="G9" i="3" a="1"/>
  <c r="G9" i="3" s="1"/>
  <c r="G11" i="3" a="1"/>
  <c r="G11" i="3" s="1"/>
  <c r="G12" i="3" a="1"/>
  <c r="G12" i="3" s="1"/>
  <c r="G16" i="3" a="1"/>
  <c r="G16" i="3" s="1"/>
  <c r="G8" i="3" a="1"/>
  <c r="G8" i="3" s="1"/>
  <c r="G30" i="3" a="1"/>
  <c r="G30" i="3" s="1"/>
  <c r="G17" i="3" a="1"/>
  <c r="G17" i="3" s="1"/>
  <c r="G21" i="3" a="1"/>
  <c r="G21" i="3" s="1"/>
  <c r="G6" i="3" a="1"/>
  <c r="G6" i="3" s="1"/>
  <c r="G5" i="3" a="1"/>
  <c r="G5" i="3" s="1"/>
  <c r="G19" i="3" a="1"/>
  <c r="G19" i="3" s="1"/>
  <c r="G29" i="3" a="1"/>
  <c r="G29" i="3" s="1"/>
  <c r="G27" i="3" a="1"/>
  <c r="G27" i="3" s="1"/>
  <c r="G26" i="3" a="1"/>
  <c r="G26" i="3" s="1"/>
  <c r="AY25" i="10"/>
  <c r="CN45" i="10" a="1"/>
  <c r="CN45" i="10" s="1"/>
  <c r="K45" i="10" a="1"/>
  <c r="K45" i="10" s="1"/>
  <c r="E45" i="10" a="1"/>
  <c r="E45" i="10" s="1"/>
  <c r="E6" i="4"/>
  <c r="E5" i="4"/>
  <c r="E4" i="4"/>
  <c r="E3" i="4"/>
  <c r="I5" i="4"/>
  <c r="I3" i="4"/>
  <c r="I2" i="4"/>
  <c r="B7" i="4"/>
  <c r="B9" i="4" s="1" a="1"/>
  <c r="BZ25" i="10"/>
  <c r="BH25" i="10"/>
  <c r="CS45" i="10" a="1"/>
  <c r="CS45" i="10" s="1"/>
  <c r="CR45" i="10" a="1"/>
  <c r="CR45" i="10" s="1"/>
  <c r="CO45" i="10" a="1"/>
  <c r="CO45" i="10" s="1"/>
  <c r="CM45" i="10" a="1"/>
  <c r="CM45" i="10" s="1"/>
  <c r="BH46" i="10" a="1"/>
  <c r="BH46" i="10" s="1"/>
  <c r="BJ45" i="10" s="1"/>
  <c r="AY46" i="10" a="1"/>
  <c r="AY46" i="10" s="1"/>
  <c r="BA45" i="10" s="1"/>
  <c r="CH25" i="10"/>
  <c r="BQ25" i="10"/>
  <c r="M45" i="10" a="1"/>
  <c r="M45" i="10" s="1"/>
  <c r="L45" i="10" a="1"/>
  <c r="L45" i="10" s="1"/>
  <c r="G45" i="10" a="1"/>
  <c r="G45" i="10" s="1"/>
  <c r="H46" i="10"/>
  <c r="J45" i="10" a="1"/>
  <c r="J45" i="10" s="1"/>
  <c r="F45" i="10" a="1"/>
  <c r="F45" i="10" s="1"/>
  <c r="D45" i="10" a="1"/>
  <c r="D45" i="10" s="1"/>
  <c r="H883" i="2" a="1"/>
  <c r="H883" i="2" s="1"/>
  <c r="H446" i="2" a="1"/>
  <c r="H446" i="2" s="1"/>
  <c r="E440" i="2"/>
  <c r="H440" i="2" s="1"/>
  <c r="E441" i="2" s="1" a="1"/>
  <c r="E441" i="2" s="1"/>
  <c r="CX25" i="10"/>
  <c r="DF46" i="10" a="1"/>
  <c r="DF46" i="10" s="1"/>
  <c r="H866" i="2" a="1"/>
  <c r="H866" i="2" s="1"/>
  <c r="G14" i="3"/>
  <c r="CX46" i="10" a="1"/>
  <c r="CX46" i="10" s="1"/>
  <c r="CY45" i="10" s="1"/>
  <c r="H847" i="2" a="1"/>
  <c r="H847" i="2" s="1"/>
  <c r="H832" i="2" a="1"/>
  <c r="H832" i="2" s="1"/>
  <c r="G23" i="3"/>
  <c r="G24" i="3"/>
  <c r="H819" i="2" a="1"/>
  <c r="H819" i="2" s="1"/>
  <c r="H340" i="2" a="1"/>
  <c r="H340" i="2" s="1"/>
  <c r="E327" i="2"/>
  <c r="H327" i="2" s="1"/>
  <c r="E328" i="2" s="1" a="1"/>
  <c r="E328" i="2" s="1"/>
  <c r="G32" i="3"/>
  <c r="H800" i="2" a="1"/>
  <c r="H800" i="2" s="1"/>
  <c r="D2" i="3"/>
  <c r="C2" i="3"/>
  <c r="E2" i="3"/>
  <c r="G37" i="3" a="1"/>
  <c r="G37" i="3" s="1"/>
  <c r="G34" i="3" a="1"/>
  <c r="G34" i="3" s="1"/>
  <c r="G31" i="3" a="1"/>
  <c r="G31" i="3" s="1"/>
  <c r="H12" i="2" a="1"/>
  <c r="H12" i="2" s="1"/>
  <c r="H9" i="2" a="1"/>
  <c r="H9" i="2" s="1"/>
  <c r="H783" i="2" a="1"/>
  <c r="H783" i="2" s="1"/>
  <c r="H308" i="2" a="1"/>
  <c r="H308" i="2" s="1"/>
  <c r="J7" i="4"/>
  <c r="J9" i="4" s="1" a="1"/>
  <c r="G15" i="3"/>
  <c r="H127" i="2" a="1"/>
  <c r="H127" i="2" s="1"/>
  <c r="H771" i="2" a="1"/>
  <c r="H771" i="2" s="1"/>
  <c r="CP46" i="10" a="1"/>
  <c r="CP46" i="10" s="1"/>
  <c r="CQ45" i="10" s="1"/>
  <c r="CP25" i="10"/>
  <c r="H269" i="2" a="1"/>
  <c r="H269" i="2" s="1"/>
  <c r="H242" i="2" a="1"/>
  <c r="H242" i="2" s="1"/>
  <c r="E114" i="2" a="1"/>
  <c r="E114" i="2" s="1"/>
  <c r="H114" i="2" s="1" a="1"/>
  <c r="H114" i="2" s="1"/>
  <c r="E115" i="2" s="1" a="1"/>
  <c r="E115" i="2" s="1"/>
  <c r="H128" i="2" a="1"/>
  <c r="H128" i="2" s="1"/>
  <c r="E99" i="2" a="1"/>
  <c r="E99" i="2" s="1"/>
  <c r="H99" i="2" s="1" a="1"/>
  <c r="H99" i="2" s="1"/>
  <c r="E100" i="2" s="1" a="1"/>
  <c r="E100" i="2" s="1"/>
  <c r="H106" i="2" a="1"/>
  <c r="H106" i="2" s="1"/>
  <c r="E78" i="2" a="1"/>
  <c r="E78" i="2" s="1"/>
  <c r="H78" i="2" s="1" a="1"/>
  <c r="H78" i="2" s="1"/>
  <c r="E79" i="2" s="1" a="1"/>
  <c r="E79" i="2" s="1"/>
  <c r="H93" i="2" a="1"/>
  <c r="H93" i="2" s="1"/>
  <c r="H92" i="2" a="1"/>
  <c r="H92" i="2" s="1"/>
  <c r="E261" i="2"/>
  <c r="H261" i="2" s="1" a="1"/>
  <c r="H261" i="2" s="1"/>
  <c r="E262" i="2" s="1" a="1"/>
  <c r="E262" i="2" s="1"/>
  <c r="H270" i="2" a="1"/>
  <c r="H270" i="2" s="1"/>
  <c r="E233" i="2" a="1"/>
  <c r="E233" i="2" s="1"/>
  <c r="H233" i="2" s="1" a="1"/>
  <c r="H233" i="2" s="1"/>
  <c r="E234" i="2" s="1" a="1"/>
  <c r="E234" i="2" s="1"/>
  <c r="H243" i="2" a="1"/>
  <c r="H243" i="2" s="1"/>
  <c r="E199" i="2" a="1"/>
  <c r="E199" i="2" s="1"/>
  <c r="H199" i="2" s="1" a="1"/>
  <c r="H199" i="2" s="1"/>
  <c r="E200" i="2" s="1" a="1"/>
  <c r="E200" i="2" s="1"/>
  <c r="H214" i="2" a="1"/>
  <c r="H214" i="2" s="1"/>
  <c r="G33" i="3"/>
  <c r="H7" i="2" a="1"/>
  <c r="H7" i="2" s="1"/>
  <c r="H339" i="2" a="1"/>
  <c r="H339" i="2" s="1"/>
  <c r="H13" i="2" a="1"/>
  <c r="H13" i="2" s="1"/>
  <c r="G3" i="2" a="1"/>
  <c r="G3" i="2" s="1"/>
  <c r="E150" i="2" a="1"/>
  <c r="E150" i="2" s="1"/>
  <c r="H165" i="2" a="1"/>
  <c r="H165" i="2" s="1"/>
  <c r="E300" i="2" a="1"/>
  <c r="E300" i="2" s="1"/>
  <c r="H300" i="2" s="1" a="1"/>
  <c r="H300" i="2" s="1"/>
  <c r="E301" i="2" s="1" a="1"/>
  <c r="E301" i="2" s="1"/>
  <c r="H309" i="2" a="1"/>
  <c r="H309" i="2" s="1"/>
  <c r="E46" i="2" a="1"/>
  <c r="E46" i="2" s="1"/>
  <c r="H46" i="2" s="1" a="1"/>
  <c r="H46" i="2" s="1"/>
  <c r="E47" i="2" s="1" a="1"/>
  <c r="E47" i="2" s="1"/>
  <c r="H57" i="2" a="1"/>
  <c r="H57" i="2" s="1"/>
  <c r="E16" i="2" a="1"/>
  <c r="E16" i="2" s="1"/>
  <c r="H16" i="2" s="1" a="1"/>
  <c r="H16" i="2" s="1"/>
  <c r="E17" i="2" s="1" a="1"/>
  <c r="E17" i="2" s="1"/>
  <c r="H19" i="2" a="1"/>
  <c r="H19" i="2" s="1"/>
  <c r="F3" i="2" a="1"/>
  <c r="F3" i="2" s="1"/>
  <c r="H8" i="2" a="1"/>
  <c r="H8" i="2" s="1"/>
  <c r="E3" i="2" a="1"/>
  <c r="E3" i="2" s="1"/>
  <c r="H5" i="2" a="1"/>
  <c r="H5" i="2" s="1"/>
  <c r="G36" i="3"/>
  <c r="G13" i="5"/>
  <c r="G12" i="5"/>
  <c r="G14" i="5"/>
  <c r="F14" i="5"/>
  <c r="F13" i="5"/>
  <c r="F12" i="5"/>
  <c r="E14" i="5"/>
  <c r="E13" i="5"/>
  <c r="E12" i="5"/>
  <c r="D14" i="5"/>
  <c r="D13" i="5"/>
  <c r="D12" i="5"/>
  <c r="C14" i="5"/>
  <c r="C13" i="5"/>
  <c r="C12" i="5"/>
  <c r="B14" i="5"/>
  <c r="B13" i="5"/>
  <c r="B12" i="5"/>
  <c r="Z3" i="4" a="1"/>
  <c r="Z3" i="4" s="1"/>
  <c r="X4" i="4" a="1"/>
  <c r="X4" i="4" s="1"/>
  <c r="H758" i="2" a="1"/>
  <c r="H758" i="2" s="1"/>
  <c r="H741" i="2" a="1"/>
  <c r="H741" i="2" s="1"/>
  <c r="H729" i="2" a="1"/>
  <c r="H729" i="2" s="1"/>
  <c r="H716" i="2" a="1"/>
  <c r="H716" i="2" s="1"/>
  <c r="H700" i="2" a="1"/>
  <c r="H700" i="2" s="1"/>
  <c r="H687" i="2" a="1"/>
  <c r="H687" i="2" s="1"/>
  <c r="H674" i="2" a="1"/>
  <c r="H674" i="2" s="1"/>
  <c r="H663" i="2" a="1"/>
  <c r="H663" i="2" s="1"/>
  <c r="H652" i="2" a="1"/>
  <c r="H652" i="2" s="1"/>
  <c r="H639" i="2" a="1"/>
  <c r="H639" i="2" s="1"/>
  <c r="H621" i="2" a="1"/>
  <c r="H621" i="2" s="1"/>
  <c r="H607" i="2" a="1"/>
  <c r="H607" i="2" s="1"/>
  <c r="H596" i="2" a="1"/>
  <c r="H596" i="2" s="1"/>
  <c r="H585" i="2" a="1"/>
  <c r="H585" i="2" s="1"/>
  <c r="H574" i="2" a="1"/>
  <c r="H574" i="2" s="1"/>
  <c r="H562" i="2" a="1"/>
  <c r="H562" i="2" s="1"/>
  <c r="H555" i="2" a="1"/>
  <c r="H555" i="2" s="1"/>
  <c r="H545" i="2" a="1"/>
  <c r="H545" i="2" s="1"/>
  <c r="H535" i="2"/>
  <c r="E536" i="2" s="1" a="1"/>
  <c r="E536" i="2" s="1"/>
  <c r="H517" i="2"/>
  <c r="E518" i="2" s="1" a="1"/>
  <c r="E518" i="2" s="1"/>
  <c r="H507" i="2" a="1"/>
  <c r="H507" i="2" s="1"/>
  <c r="E508" i="2" s="1" a="1"/>
  <c r="E508" i="2" s="1"/>
  <c r="H497" i="2"/>
  <c r="E498" i="2" s="1" a="1"/>
  <c r="E498" i="2" s="1"/>
  <c r="H490" i="2" a="1"/>
  <c r="H490" i="2" s="1"/>
  <c r="E491" i="2" s="1" a="1"/>
  <c r="E491" i="2" s="1"/>
  <c r="H470" i="2" a="1"/>
  <c r="H470" i="2" s="1"/>
  <c r="E471" i="2" s="1" a="1"/>
  <c r="E471" i="2" s="1"/>
  <c r="H460" i="2"/>
  <c r="E461" i="2" s="1" a="1"/>
  <c r="E461" i="2" s="1"/>
  <c r="H450" i="2" a="1"/>
  <c r="H450" i="2" s="1"/>
  <c r="E451" i="2" s="1" a="1"/>
  <c r="E451" i="2" s="1"/>
  <c r="H427" i="2" a="1"/>
  <c r="H427" i="2" s="1"/>
  <c r="E428" i="2" s="1" a="1"/>
  <c r="E428" i="2" s="1"/>
  <c r="H415" i="2"/>
  <c r="E416" i="2" s="1" a="1"/>
  <c r="E416" i="2" s="1"/>
  <c r="H404" i="2" a="1"/>
  <c r="H404" i="2" s="1"/>
  <c r="E405" i="2" s="1" a="1"/>
  <c r="E405" i="2" s="1"/>
  <c r="H392" i="2"/>
  <c r="E393" i="2" s="1" a="1"/>
  <c r="E393" i="2" s="1"/>
  <c r="H381" i="2" a="1"/>
  <c r="H381" i="2" s="1"/>
  <c r="E382" i="2" s="1" a="1"/>
  <c r="E382" i="2" s="1"/>
  <c r="H370" i="2" a="1"/>
  <c r="H370" i="2" s="1"/>
  <c r="E371" i="2" s="1" a="1"/>
  <c r="E371" i="2" s="1"/>
  <c r="H358" i="2" a="1"/>
  <c r="H358" i="2" s="1"/>
  <c r="E359" i="2" s="1" a="1"/>
  <c r="E359" i="2" s="1"/>
  <c r="H345" i="2" a="1"/>
  <c r="H345" i="2" s="1"/>
  <c r="E346" i="2" s="1" a="1"/>
  <c r="E346" i="2" s="1"/>
  <c r="H314" i="2" a="1"/>
  <c r="H314" i="2" s="1"/>
  <c r="E315" i="2" s="1" a="1"/>
  <c r="E315" i="2" s="1"/>
  <c r="H286" i="2" a="1"/>
  <c r="H286" i="2" s="1"/>
  <c r="E287" i="2" s="1" a="1"/>
  <c r="E287" i="2" s="1"/>
  <c r="H274" i="2" a="1"/>
  <c r="H274" i="2" s="1"/>
  <c r="E275" i="2" s="1" a="1"/>
  <c r="E275" i="2" s="1"/>
  <c r="H248" i="2" a="1"/>
  <c r="H248" i="2" s="1"/>
  <c r="E249" i="2" s="1" a="1"/>
  <c r="E249" i="2" s="1"/>
  <c r="H220" i="2" a="1"/>
  <c r="H220" i="2" s="1"/>
  <c r="E221" i="2" s="1" a="1"/>
  <c r="E221" i="2" s="1"/>
  <c r="H186" i="2" a="1"/>
  <c r="H186" i="2" s="1"/>
  <c r="E187" i="2" s="1" a="1"/>
  <c r="E187" i="2" s="1"/>
  <c r="H171" i="2" a="1"/>
  <c r="H171" i="2" s="1"/>
  <c r="E172" i="2" s="1" a="1"/>
  <c r="E172" i="2" s="1"/>
  <c r="G164" i="2" a="1"/>
  <c r="G164" i="2" s="1"/>
  <c r="F164" i="2" a="1"/>
  <c r="F164" i="2" s="1"/>
  <c r="H134" i="2" a="1"/>
  <c r="H134" i="2" s="1"/>
  <c r="E135" i="2" s="1" a="1"/>
  <c r="E135" i="2" s="1"/>
  <c r="H61" i="2" a="1"/>
  <c r="H61" i="2" s="1"/>
  <c r="E62" i="2" s="1" a="1"/>
  <c r="E62" i="2" s="1"/>
  <c r="H33" i="2" a="1"/>
  <c r="H33" i="2" s="1"/>
  <c r="F34" i="2" s="1" a="1"/>
  <c r="F34" i="2" s="1"/>
  <c r="CX47" i="10" a="1"/>
  <c r="CX47" i="10" s="1"/>
  <c r="H213" i="2" a="1"/>
  <c r="H213" i="2" s="1"/>
  <c r="G1000" i="2" l="1"/>
  <c r="F1000" i="2" a="1"/>
  <c r="F1000" i="2" s="1"/>
  <c r="H1000" i="2" s="1" a="1"/>
  <c r="H1000" i="2" s="1"/>
  <c r="G975" i="2"/>
  <c r="E975" i="2" a="1"/>
  <c r="E975" i="2" s="1"/>
  <c r="E990" i="2" a="1"/>
  <c r="E990" i="2" s="1"/>
  <c r="G990" i="2"/>
  <c r="DF45" i="10"/>
  <c r="F975" i="2" a="1"/>
  <c r="F975" i="2" s="1"/>
  <c r="G950" i="2"/>
  <c r="E950" i="2" a="1"/>
  <c r="E950" i="2" s="1"/>
  <c r="G964" i="2"/>
  <c r="E964" i="2" a="1"/>
  <c r="E964" i="2" s="1"/>
  <c r="F964" i="2" a="1"/>
  <c r="F964" i="2" s="1"/>
  <c r="F950" i="2" a="1"/>
  <c r="F950" i="2" s="1"/>
  <c r="G940" i="2"/>
  <c r="E940" i="2" a="1"/>
  <c r="E940" i="2" s="1"/>
  <c r="BH45" i="10"/>
  <c r="G930" i="2"/>
  <c r="F930" i="2" a="1"/>
  <c r="F930" i="2" s="1"/>
  <c r="E930" i="2" a="1"/>
  <c r="E930" i="2" s="1"/>
  <c r="G912" i="2"/>
  <c r="F912" i="2" a="1"/>
  <c r="F912" i="2" s="1"/>
  <c r="E912" i="2" a="1"/>
  <c r="E912" i="2" s="1"/>
  <c r="F899" i="2" a="1"/>
  <c r="F899" i="2" s="1"/>
  <c r="G899" i="2"/>
  <c r="E899" i="2" a="1"/>
  <c r="E899" i="2" s="1"/>
  <c r="CH45" i="10"/>
  <c r="BZ45" i="10"/>
  <c r="AH45" i="10"/>
  <c r="Z45" i="10"/>
  <c r="AY45" i="10"/>
  <c r="BQ45" i="10"/>
  <c r="H65" i="14" a="1"/>
  <c r="H65" i="14" s="1"/>
  <c r="B71" i="14" a="1"/>
  <c r="B71" i="14" s="1"/>
  <c r="H71" i="14" s="1" a="1"/>
  <c r="H71" i="14" s="1"/>
  <c r="DF64" i="14" a="1"/>
  <c r="DF64" i="14" s="1"/>
  <c r="CY65" i="14" a="1"/>
  <c r="CY65" i="14" s="1"/>
  <c r="DF65" i="14" s="1" a="1"/>
  <c r="DF65" i="14" s="1"/>
  <c r="CX64" i="14" a="1"/>
  <c r="CX64" i="14" s="1"/>
  <c r="CQ65" i="14" a="1"/>
  <c r="CQ65" i="14" s="1"/>
  <c r="CX65" i="14" s="1" a="1"/>
  <c r="CX65" i="14" s="1"/>
  <c r="CP64" i="14" a="1"/>
  <c r="CP64" i="14" s="1"/>
  <c r="CI65" i="14" a="1"/>
  <c r="CI65" i="14" s="1"/>
  <c r="CH64" i="14" a="1"/>
  <c r="CH64" i="14" s="1"/>
  <c r="CA65" i="14" a="1"/>
  <c r="CA65" i="14" s="1"/>
  <c r="BZ64" i="14" a="1"/>
  <c r="BZ64" i="14" s="1"/>
  <c r="BS65" i="14" a="1"/>
  <c r="BS65" i="14" s="1"/>
  <c r="BQ65" i="14" a="1"/>
  <c r="BQ65" i="14" s="1"/>
  <c r="BK71" i="14" a="1"/>
  <c r="BK71" i="14" s="1"/>
  <c r="BQ71" i="14" s="1" a="1"/>
  <c r="BQ71" i="14" s="1"/>
  <c r="BH64" i="14" a="1"/>
  <c r="BH64" i="14" s="1"/>
  <c r="BA65" i="14" a="1"/>
  <c r="BA65" i="14" s="1"/>
  <c r="AY64" i="14" a="1"/>
  <c r="AY64" i="14" s="1"/>
  <c r="AR65" i="14" a="1"/>
  <c r="AR65" i="14" s="1"/>
  <c r="AP64" i="14" a="1"/>
  <c r="AP64" i="14" s="1"/>
  <c r="AI65" i="14" a="1"/>
  <c r="AI65" i="14" s="1"/>
  <c r="AH64" i="14" a="1"/>
  <c r="AH64" i="14" s="1"/>
  <c r="AA65" i="14" a="1"/>
  <c r="AA65" i="14" s="1"/>
  <c r="Z64" i="14" a="1"/>
  <c r="Z64" i="14" s="1"/>
  <c r="S65" i="14" a="1"/>
  <c r="S65" i="14" s="1"/>
  <c r="Q64" i="14" a="1"/>
  <c r="Q64" i="14" s="1"/>
  <c r="J65" i="14" a="1"/>
  <c r="J65" i="14" s="1"/>
  <c r="Q23" i="14"/>
  <c r="Z23" i="14"/>
  <c r="AP23" i="14"/>
  <c r="BH23" i="14"/>
  <c r="CP23" i="14"/>
  <c r="AH23" i="14"/>
  <c r="CX23" i="14"/>
  <c r="AY23" i="14"/>
  <c r="BZ23" i="14"/>
  <c r="CH23" i="14"/>
  <c r="Q45" i="10"/>
  <c r="AP45" i="10"/>
  <c r="CP45" i="10"/>
  <c r="E884" i="2" a="1"/>
  <c r="E884" i="2" s="1"/>
  <c r="G884" i="2"/>
  <c r="E867" i="2" a="1"/>
  <c r="E867" i="2" s="1"/>
  <c r="G867" i="2"/>
  <c r="E848" i="2" a="1"/>
  <c r="E848" i="2" s="1"/>
  <c r="G848" i="2"/>
  <c r="E833" i="2" a="1"/>
  <c r="E833" i="2" s="1"/>
  <c r="G833" i="2"/>
  <c r="E820" i="2" a="1"/>
  <c r="E820" i="2" s="1"/>
  <c r="G820" i="2"/>
  <c r="E801" i="2" a="1"/>
  <c r="E801" i="2" s="1"/>
  <c r="G801" i="2"/>
  <c r="E784" i="2" a="1"/>
  <c r="E784" i="2" s="1"/>
  <c r="G784" i="2"/>
  <c r="E772" i="2" a="1"/>
  <c r="E772" i="2" s="1"/>
  <c r="G772" i="2"/>
  <c r="E759" i="2" a="1"/>
  <c r="E759" i="2" s="1"/>
  <c r="G759" i="2"/>
  <c r="E742" i="2" a="1"/>
  <c r="E742" i="2" s="1"/>
  <c r="G742" i="2"/>
  <c r="E730" i="2" a="1"/>
  <c r="E730" i="2" s="1"/>
  <c r="G730" i="2"/>
  <c r="E717" i="2" a="1"/>
  <c r="E717" i="2" s="1"/>
  <c r="G717" i="2"/>
  <c r="E701" i="2" a="1"/>
  <c r="E701" i="2" s="1"/>
  <c r="G701" i="2"/>
  <c r="E688" i="2" a="1"/>
  <c r="E688" i="2" s="1"/>
  <c r="G688" i="2"/>
  <c r="E675" i="2" a="1"/>
  <c r="E675" i="2" s="1"/>
  <c r="G675" i="2"/>
  <c r="E664" i="2" a="1"/>
  <c r="E664" i="2" s="1"/>
  <c r="G664" i="2"/>
  <c r="E653" i="2" a="1"/>
  <c r="E653" i="2" s="1"/>
  <c r="G653" i="2"/>
  <c r="E640" i="2" a="1"/>
  <c r="E640" i="2" s="1"/>
  <c r="G640" i="2"/>
  <c r="E622" i="2" a="1"/>
  <c r="E622" i="2" s="1"/>
  <c r="G622" i="2"/>
  <c r="E608" i="2" a="1"/>
  <c r="E608" i="2" s="1"/>
  <c r="G608" i="2"/>
  <c r="E597" i="2" a="1"/>
  <c r="E597" i="2" s="1"/>
  <c r="G597" i="2"/>
  <c r="E586" i="2" a="1"/>
  <c r="E586" i="2" s="1"/>
  <c r="G586" i="2"/>
  <c r="E575" i="2" a="1"/>
  <c r="E575" i="2" s="1"/>
  <c r="G575" i="2"/>
  <c r="E563" i="2" a="1"/>
  <c r="E563" i="2" s="1"/>
  <c r="G563" i="2"/>
  <c r="E556" i="2" a="1"/>
  <c r="E556" i="2" s="1"/>
  <c r="G556" i="2"/>
  <c r="E546" i="2" a="1"/>
  <c r="E546" i="2" s="1"/>
  <c r="G546" i="2"/>
  <c r="H45" i="10"/>
  <c r="CX45" i="10"/>
  <c r="F884" i="2" a="1"/>
  <c r="F884" i="2" s="1"/>
  <c r="F867" i="2" a="1"/>
  <c r="F867" i="2" s="1"/>
  <c r="F848" i="2" a="1"/>
  <c r="F848" i="2" s="1"/>
  <c r="F833" i="2" a="1"/>
  <c r="F833" i="2" s="1"/>
  <c r="G2" i="3" a="1"/>
  <c r="G2" i="3" s="1"/>
  <c r="F820" i="2" a="1"/>
  <c r="F820" i="2" s="1"/>
  <c r="F801" i="2" a="1"/>
  <c r="F801" i="2" s="1"/>
  <c r="F784" i="2" a="1"/>
  <c r="F784" i="2" s="1"/>
  <c r="H150" i="2" a="1"/>
  <c r="H150" i="2" s="1"/>
  <c r="E164" i="2" a="1"/>
  <c r="E164" i="2" s="1"/>
  <c r="H164" i="2" s="1" a="1"/>
  <c r="H164" i="2" s="1"/>
  <c r="F772" i="2" a="1"/>
  <c r="F772" i="2" s="1"/>
  <c r="H3" i="2" a="1"/>
  <c r="H3" i="2" s="1"/>
  <c r="Z4" i="4" a="1"/>
  <c r="Z4" i="4" s="1"/>
  <c r="X5" i="4" a="1"/>
  <c r="X5" i="4" s="1"/>
  <c r="F759" i="2" a="1"/>
  <c r="F759" i="2" s="1"/>
  <c r="F742" i="2" a="1"/>
  <c r="F742" i="2" s="1"/>
  <c r="F730" i="2" a="1"/>
  <c r="F730" i="2" s="1"/>
  <c r="F717" i="2" a="1"/>
  <c r="F717" i="2" s="1"/>
  <c r="F701" i="2" a="1"/>
  <c r="F701" i="2" s="1"/>
  <c r="F688" i="2" a="1"/>
  <c r="F688" i="2" s="1"/>
  <c r="F675" i="2" a="1"/>
  <c r="F675" i="2" s="1"/>
  <c r="F664" i="2" a="1"/>
  <c r="F664" i="2" s="1"/>
  <c r="F653" i="2" a="1"/>
  <c r="F653" i="2" s="1"/>
  <c r="F640" i="2" a="1"/>
  <c r="F640" i="2" s="1"/>
  <c r="F622" i="2" a="1"/>
  <c r="F622" i="2" s="1"/>
  <c r="F608" i="2" a="1"/>
  <c r="F608" i="2" s="1"/>
  <c r="F597" i="2" a="1"/>
  <c r="F597" i="2" s="1"/>
  <c r="F586" i="2" a="1"/>
  <c r="F586" i="2" s="1"/>
  <c r="F575" i="2" a="1"/>
  <c r="F575" i="2" s="1"/>
  <c r="F563" i="2" a="1"/>
  <c r="F563" i="2" s="1"/>
  <c r="F556" i="2" a="1"/>
  <c r="F556" i="2" s="1"/>
  <c r="F546" i="2" a="1"/>
  <c r="F546" i="2" s="1"/>
  <c r="F536" i="2" a="1"/>
  <c r="F536" i="2" s="1"/>
  <c r="G536" i="2" a="1"/>
  <c r="G536" i="2" s="1"/>
  <c r="F518" i="2" a="1"/>
  <c r="F518" i="2" s="1"/>
  <c r="G518" i="2" a="1"/>
  <c r="G518" i="2" s="1"/>
  <c r="F508" i="2" a="1"/>
  <c r="F508" i="2" s="1"/>
  <c r="G508" i="2" a="1"/>
  <c r="G508" i="2" s="1"/>
  <c r="F498" i="2" a="1"/>
  <c r="F498" i="2" s="1"/>
  <c r="G498" i="2" a="1"/>
  <c r="G498" i="2" s="1"/>
  <c r="F491" i="2" a="1"/>
  <c r="F491" i="2" s="1"/>
  <c r="G491" i="2" a="1"/>
  <c r="G491" i="2" s="1"/>
  <c r="F481" i="2" a="1"/>
  <c r="F481" i="2" s="1"/>
  <c r="G481" i="2" a="1"/>
  <c r="G481" i="2" s="1"/>
  <c r="F471" i="2" a="1"/>
  <c r="F471" i="2" s="1"/>
  <c r="G471" i="2" a="1"/>
  <c r="G471" i="2" s="1"/>
  <c r="F461" i="2" a="1"/>
  <c r="F461" i="2" s="1"/>
  <c r="G461" i="2" a="1"/>
  <c r="G461" i="2" s="1"/>
  <c r="F451" i="2" a="1"/>
  <c r="F451" i="2" s="1"/>
  <c r="G451" i="2" a="1"/>
  <c r="G451" i="2" s="1"/>
  <c r="F441" i="2" a="1"/>
  <c r="F441" i="2" s="1"/>
  <c r="G441" i="2" a="1"/>
  <c r="G441" i="2" s="1"/>
  <c r="F428" i="2" a="1"/>
  <c r="F428" i="2" s="1"/>
  <c r="G428" i="2" a="1"/>
  <c r="G428" i="2" s="1"/>
  <c r="F416" i="2" a="1"/>
  <c r="F416" i="2" s="1"/>
  <c r="G416" i="2" a="1"/>
  <c r="G416" i="2" s="1"/>
  <c r="F405" i="2" a="1"/>
  <c r="F405" i="2" s="1"/>
  <c r="G405" i="2" a="1"/>
  <c r="G405" i="2" s="1"/>
  <c r="F393" i="2" a="1"/>
  <c r="F393" i="2" s="1"/>
  <c r="G393" i="2" a="1"/>
  <c r="G393" i="2" s="1"/>
  <c r="F382" i="2" a="1"/>
  <c r="F382" i="2" s="1"/>
  <c r="G382" i="2" a="1"/>
  <c r="G382" i="2" s="1"/>
  <c r="F371" i="2" a="1"/>
  <c r="F371" i="2" s="1"/>
  <c r="G371" i="2" a="1"/>
  <c r="G371" i="2" s="1"/>
  <c r="F359" i="2" a="1"/>
  <c r="F359" i="2" s="1"/>
  <c r="G359" i="2" a="1"/>
  <c r="G359" i="2" s="1"/>
  <c r="F346" i="2" a="1"/>
  <c r="F346" i="2" s="1"/>
  <c r="G346" i="2" a="1"/>
  <c r="G346" i="2" s="1"/>
  <c r="F328" i="2" a="1"/>
  <c r="F328" i="2" s="1"/>
  <c r="G328" i="2" a="1"/>
  <c r="G328" i="2" s="1"/>
  <c r="F315" i="2" a="1"/>
  <c r="F315" i="2" s="1"/>
  <c r="G315" i="2" a="1"/>
  <c r="G315" i="2" s="1"/>
  <c r="F301" i="2" a="1"/>
  <c r="F301" i="2" s="1"/>
  <c r="G301" i="2" a="1"/>
  <c r="G301" i="2" s="1"/>
  <c r="F287" i="2" a="1"/>
  <c r="F287" i="2" s="1"/>
  <c r="G287" i="2" a="1"/>
  <c r="G287" i="2" s="1"/>
  <c r="F275" i="2" a="1"/>
  <c r="F275" i="2" s="1"/>
  <c r="G275" i="2" a="1"/>
  <c r="G275" i="2" s="1"/>
  <c r="F262" i="2" a="1"/>
  <c r="F262" i="2" s="1"/>
  <c r="G262" i="2" a="1"/>
  <c r="G262" i="2" s="1"/>
  <c r="F249" i="2" a="1"/>
  <c r="F249" i="2" s="1"/>
  <c r="G249" i="2" a="1"/>
  <c r="G249" i="2" s="1"/>
  <c r="F234" i="2" a="1"/>
  <c r="F234" i="2" s="1"/>
  <c r="G234" i="2" a="1"/>
  <c r="G234" i="2" s="1"/>
  <c r="F221" i="2" a="1"/>
  <c r="F221" i="2" s="1"/>
  <c r="G221" i="2" a="1"/>
  <c r="G221" i="2" s="1"/>
  <c r="G200" i="2" a="1"/>
  <c r="G200" i="2" s="1"/>
  <c r="F200" i="2" a="1"/>
  <c r="F200" i="2" s="1"/>
  <c r="F187" i="2" a="1"/>
  <c r="F187" i="2" s="1"/>
  <c r="G187" i="2" a="1"/>
  <c r="G187" i="2" s="1"/>
  <c r="F172" i="2" a="1"/>
  <c r="F172" i="2" s="1"/>
  <c r="G172" i="2" a="1"/>
  <c r="G172" i="2" s="1"/>
  <c r="F135" i="2" a="1"/>
  <c r="F135" i="2" s="1"/>
  <c r="G135" i="2" a="1"/>
  <c r="G135" i="2" s="1"/>
  <c r="F115" i="2" a="1"/>
  <c r="F115" i="2" s="1"/>
  <c r="G115" i="2" a="1"/>
  <c r="G115" i="2" s="1"/>
  <c r="F100" i="2" a="1"/>
  <c r="F100" i="2" s="1"/>
  <c r="G100" i="2" a="1"/>
  <c r="G100" i="2" s="1"/>
  <c r="F79" i="2" a="1"/>
  <c r="F79" i="2" s="1"/>
  <c r="G79" i="2" a="1"/>
  <c r="G79" i="2" s="1"/>
  <c r="F62" i="2" a="1"/>
  <c r="F62" i="2" s="1"/>
  <c r="G62" i="2" a="1"/>
  <c r="G62" i="2" s="1"/>
  <c r="F47" i="2" a="1"/>
  <c r="F47" i="2" s="1"/>
  <c r="G47" i="2" a="1"/>
  <c r="G47" i="2" s="1"/>
  <c r="G34" i="2" a="1"/>
  <c r="G34" i="2" s="1"/>
  <c r="E34" i="2" a="1"/>
  <c r="E34" i="2" s="1"/>
  <c r="F17" i="2" a="1"/>
  <c r="F17" i="2" s="1"/>
  <c r="G17" i="2" a="1"/>
  <c r="G17" i="2" s="1"/>
  <c r="H975" i="2" l="1" a="1"/>
  <c r="H975" i="2" s="1"/>
  <c r="H990" i="2" a="1"/>
  <c r="H990" i="2" s="1"/>
  <c r="H950" i="2" a="1"/>
  <c r="H950" i="2" s="1"/>
  <c r="H940" i="2" a="1"/>
  <c r="H940" i="2" s="1"/>
  <c r="H930" i="2" a="1"/>
  <c r="H930" i="2" s="1"/>
  <c r="H964" i="2" a="1"/>
  <c r="H964" i="2" s="1"/>
  <c r="H912" i="2" a="1"/>
  <c r="H912" i="2" s="1"/>
  <c r="H899" i="2" a="1"/>
  <c r="H899" i="2" s="1"/>
  <c r="H481" i="2" a="1"/>
  <c r="H481" i="2" s="1"/>
  <c r="H833" i="2" a="1"/>
  <c r="H833" i="2" s="1"/>
  <c r="H820" i="2" a="1"/>
  <c r="H820" i="2" s="1"/>
  <c r="H34" i="2" a="1"/>
  <c r="H34" i="2" s="1"/>
  <c r="H730" i="2" a="1"/>
  <c r="H730" i="2" s="1"/>
  <c r="CP65" i="14" a="1"/>
  <c r="CP65" i="14" s="1"/>
  <c r="CI71" i="14" a="1"/>
  <c r="CI71" i="14" s="1"/>
  <c r="CH65" i="14" a="1"/>
  <c r="CH65" i="14" s="1"/>
  <c r="CA71" i="14" a="1"/>
  <c r="CA71" i="14" s="1"/>
  <c r="BZ65" i="14" a="1"/>
  <c r="BZ65" i="14" s="1"/>
  <c r="BS71" i="14" a="1"/>
  <c r="BS71" i="14" s="1"/>
  <c r="BH65" i="14" a="1"/>
  <c r="BH65" i="14" s="1"/>
  <c r="BA71" i="14" a="1"/>
  <c r="BA71" i="14" s="1"/>
  <c r="AY65" i="14" a="1"/>
  <c r="AY65" i="14" s="1"/>
  <c r="AR71" i="14" a="1"/>
  <c r="AR71" i="14" s="1"/>
  <c r="AP65" i="14" a="1"/>
  <c r="AP65" i="14" s="1"/>
  <c r="AI71" i="14" a="1"/>
  <c r="AI71" i="14" s="1"/>
  <c r="AH65" i="14" a="1"/>
  <c r="AH65" i="14" s="1"/>
  <c r="AA71" i="14" a="1"/>
  <c r="AA71" i="14" s="1"/>
  <c r="Z65" i="14" a="1"/>
  <c r="Z65" i="14" s="1"/>
  <c r="S71" i="14" a="1"/>
  <c r="S71" i="14" s="1"/>
  <c r="Q65" i="14" a="1"/>
  <c r="Q65" i="14" s="1"/>
  <c r="J71" i="14" a="1"/>
  <c r="J71" i="14" s="1"/>
  <c r="H884" i="2" a="1"/>
  <c r="H884" i="2" s="1"/>
  <c r="H653" i="2" a="1"/>
  <c r="H653" i="2" s="1"/>
  <c r="H262" i="2" a="1"/>
  <c r="H262" i="2" s="1"/>
  <c r="H867" i="2" a="1"/>
  <c r="H867" i="2" s="1"/>
  <c r="H784" i="2" a="1"/>
  <c r="H784" i="2" s="1"/>
  <c r="H848" i="2" a="1"/>
  <c r="H848" i="2" s="1"/>
  <c r="H717" i="2" a="1"/>
  <c r="H717" i="2" s="1"/>
  <c r="H536" i="2" a="1"/>
  <c r="H536" i="2" s="1"/>
  <c r="H801" i="2" a="1"/>
  <c r="H801" i="2" s="1"/>
  <c r="H597" i="2" a="1"/>
  <c r="H597" i="2" s="1"/>
  <c r="H772" i="2" a="1"/>
  <c r="H772" i="2" s="1"/>
  <c r="G151" i="2" a="1"/>
  <c r="G151" i="2" s="1"/>
  <c r="F151" i="2" a="1"/>
  <c r="F151" i="2" s="1"/>
  <c r="E151" i="2" a="1"/>
  <c r="E151" i="2" s="1"/>
  <c r="H234" i="2" a="1"/>
  <c r="H234" i="2" s="1"/>
  <c r="H115" i="2" a="1"/>
  <c r="H115" i="2" s="1"/>
  <c r="H759" i="2" a="1"/>
  <c r="H759" i="2" s="1"/>
  <c r="H608" i="2" a="1"/>
  <c r="H608" i="2" s="1"/>
  <c r="H675" i="2" a="1"/>
  <c r="H675" i="2" s="1"/>
  <c r="H461" i="2" a="1"/>
  <c r="H461" i="2" s="1"/>
  <c r="H688" i="2" a="1"/>
  <c r="H688" i="2" s="1"/>
  <c r="H328" i="2" a="1"/>
  <c r="H328" i="2" s="1"/>
  <c r="H664" i="2" a="1"/>
  <c r="H664" i="2" s="1"/>
  <c r="H586" i="2" a="1"/>
  <c r="H586" i="2" s="1"/>
  <c r="H742" i="2" a="1"/>
  <c r="H742" i="2" s="1"/>
  <c r="H498" i="2" a="1"/>
  <c r="H498" i="2" s="1"/>
  <c r="H575" i="2" a="1"/>
  <c r="H575" i="2" s="1"/>
  <c r="H416" i="2" a="1"/>
  <c r="H416" i="2" s="1"/>
  <c r="H301" i="2" a="1"/>
  <c r="H301" i="2" s="1"/>
  <c r="H200" i="2" a="1"/>
  <c r="H200" i="2" s="1"/>
  <c r="E4" i="2" a="1"/>
  <c r="E4" i="2" s="1"/>
  <c r="F4" i="2" a="1"/>
  <c r="F4" i="2" s="1"/>
  <c r="G4" i="2" a="1"/>
  <c r="G4" i="2" s="1"/>
  <c r="H622" i="2" a="1"/>
  <c r="H622" i="2" s="1"/>
  <c r="H563" i="2" a="1"/>
  <c r="H563" i="2" s="1"/>
  <c r="H441" i="2" a="1"/>
  <c r="H441" i="2" s="1"/>
  <c r="H640" i="2" a="1"/>
  <c r="H640" i="2" s="1"/>
  <c r="H701" i="2" a="1"/>
  <c r="H701" i="2" s="1"/>
  <c r="H556" i="2" a="1"/>
  <c r="H556" i="2" s="1"/>
  <c r="H518" i="2" a="1"/>
  <c r="H518" i="2" s="1"/>
  <c r="H393" i="2" a="1"/>
  <c r="H393" i="2" s="1"/>
  <c r="H546" i="2" a="1"/>
  <c r="H546" i="2" s="1"/>
  <c r="H451" i="2" a="1"/>
  <c r="H451" i="2" s="1"/>
  <c r="H371" i="2" a="1"/>
  <c r="H371" i="2" s="1"/>
  <c r="H346" i="2" a="1"/>
  <c r="H346" i="2" s="1"/>
  <c r="H100" i="2" a="1"/>
  <c r="H100" i="2" s="1"/>
  <c r="H79" i="2" a="1"/>
  <c r="H79" i="2" s="1"/>
  <c r="H62" i="2" a="1"/>
  <c r="H62" i="2" s="1"/>
  <c r="H47" i="2" a="1"/>
  <c r="H47" i="2" s="1"/>
  <c r="Z5" i="4" a="1"/>
  <c r="Z5" i="4" s="1"/>
  <c r="X6" i="4" a="1"/>
  <c r="X6" i="4" s="1"/>
  <c r="Z6" i="4" s="1" a="1"/>
  <c r="Z6" i="4" s="1"/>
  <c r="H508" i="2" a="1"/>
  <c r="H508" i="2" s="1"/>
  <c r="H491" i="2" a="1"/>
  <c r="H491" i="2" s="1"/>
  <c r="H471" i="2" a="1"/>
  <c r="H471" i="2" s="1"/>
  <c r="H287" i="2" a="1"/>
  <c r="H287" i="2" s="1"/>
  <c r="H428" i="2" a="1"/>
  <c r="H428" i="2" s="1"/>
  <c r="H405" i="2" a="1"/>
  <c r="H405" i="2" s="1"/>
  <c r="H382" i="2" a="1"/>
  <c r="H382" i="2" s="1"/>
  <c r="H315" i="2" a="1"/>
  <c r="H315" i="2" s="1"/>
  <c r="H17" i="2" a="1"/>
  <c r="H17" i="2" s="1"/>
  <c r="H359" i="2" a="1"/>
  <c r="H359" i="2" s="1"/>
  <c r="H275" i="2" a="1"/>
  <c r="H275" i="2" s="1"/>
  <c r="H249" i="2" a="1"/>
  <c r="H249" i="2" s="1"/>
  <c r="H221" i="2" a="1"/>
  <c r="H221" i="2" s="1"/>
  <c r="H187" i="2" a="1"/>
  <c r="H187" i="2" s="1"/>
  <c r="H172" i="2" a="1"/>
  <c r="H172" i="2" s="1"/>
  <c r="H135" i="2" a="1"/>
  <c r="H135" i="2" s="1"/>
  <c r="H151" i="2" l="1" a="1"/>
  <c r="H151" i="2" s="1"/>
  <c r="CP71" i="14" a="1"/>
  <c r="CP71" i="14" s="1"/>
  <c r="CI79" i="14" a="1"/>
  <c r="CI79" i="14" s="1"/>
  <c r="CP79" i="14" s="1" a="1"/>
  <c r="CP79" i="14" s="1"/>
  <c r="CH71" i="14" a="1"/>
  <c r="CH71" i="14" s="1"/>
  <c r="CA79" i="14" a="1"/>
  <c r="CA79" i="14" s="1"/>
  <c r="CH79" i="14" s="1" a="1"/>
  <c r="CH79" i="14" s="1"/>
  <c r="BZ71" i="14" a="1"/>
  <c r="BZ71" i="14" s="1"/>
  <c r="BS79" i="14" a="1"/>
  <c r="BS79" i="14" s="1"/>
  <c r="BZ79" i="14" s="1" a="1"/>
  <c r="BZ79" i="14" s="1"/>
  <c r="BA79" i="14" a="1"/>
  <c r="BA79" i="14" s="1"/>
  <c r="BH79" i="14" s="1" a="1"/>
  <c r="BH79" i="14" s="1"/>
  <c r="BH71" i="14" a="1"/>
  <c r="BH71" i="14" s="1"/>
  <c r="AY71" i="14" a="1"/>
  <c r="AY71" i="14" s="1"/>
  <c r="AR79" i="14" a="1"/>
  <c r="AR79" i="14" s="1"/>
  <c r="AY79" i="14" s="1" a="1"/>
  <c r="AY79" i="14" s="1"/>
  <c r="AP71" i="14" a="1"/>
  <c r="AP71" i="14" s="1"/>
  <c r="AI79" i="14" a="1"/>
  <c r="AI79" i="14" s="1"/>
  <c r="AP79" i="14" s="1" a="1"/>
  <c r="AP79" i="14" s="1"/>
  <c r="AH71" i="14" a="1"/>
  <c r="AH71" i="14" s="1"/>
  <c r="AA79" i="14" a="1"/>
  <c r="AA79" i="14" s="1"/>
  <c r="AH79" i="14" s="1" a="1"/>
  <c r="AH79" i="14" s="1"/>
  <c r="Z71" i="14" a="1"/>
  <c r="Z71" i="14" s="1"/>
  <c r="S79" i="14" a="1"/>
  <c r="S79" i="14" s="1"/>
  <c r="Z79" i="14" s="1" a="1"/>
  <c r="Z79" i="14" s="1"/>
  <c r="Q71" i="14" a="1"/>
  <c r="Q71" i="14" s="1"/>
  <c r="J79" i="14" a="1"/>
  <c r="J79" i="14" s="1"/>
  <c r="Q79" i="14" s="1" a="1"/>
  <c r="Q79" i="14" s="1"/>
  <c r="CX35" i="10" a="1"/>
  <c r="CX35" i="10" s="1"/>
  <c r="DF35" i="10" a="1"/>
  <c r="DF35" i="10" s="1"/>
  <c r="H4" i="2" a="1"/>
  <c r="H4" i="2" s="1"/>
  <c r="R9" i="4"/>
  <c r="N9" i="4"/>
  <c r="J9" i="4"/>
  <c r="F9" i="4"/>
  <c r="B9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<sst xmlns="http://schemas.openxmlformats.org/spreadsheetml/2006/main" count="2837" uniqueCount="507">
  <si>
    <t>阶段1：1周康复训练计划：7/7-7/12（第1周）</t>
  </si>
  <si>
    <t>阶段2：1周无氧训练计划试行：7/13-7/19（第2周）</t>
  </si>
  <si>
    <t>阶段3：3周无氧训练（硬拉）冲刺计划：7/19-8/09（第3、4、5周）</t>
  </si>
  <si>
    <t>阶段4：1周常规无氧训练计划：8/10-8/16（第6周）</t>
  </si>
  <si>
    <t>阶段5：（懈怠）无氧训练计划：8/17-8/30（第7/8周）</t>
  </si>
  <si>
    <t>日期</t>
  </si>
  <si>
    <t>平均/
结果</t>
  </si>
  <si>
    <t>星期</t>
  </si>
  <si>
    <t>周二</t>
  </si>
  <si>
    <t>周三</t>
  </si>
  <si>
    <t>周四</t>
  </si>
  <si>
    <t>周五</t>
  </si>
  <si>
    <t>周六</t>
  </si>
  <si>
    <t>周日</t>
  </si>
  <si>
    <t>周一</t>
  </si>
  <si>
    <t>睡眠</t>
  </si>
  <si>
    <t>倒时差：每天 1 小时，将 5 点作息倒回 22 点
（最差每天 30min，将作息控制在 2 点前）</t>
  </si>
  <si>
    <t>1点前入睡</t>
  </si>
  <si>
    <t>7:00前起床、20:10泡脚洗漱、21:20上床冥想、22点前睡着
争取睡眠时长≥8小时</t>
  </si>
  <si>
    <r>
      <rPr>
        <sz val="409"/>
        <color rgb="FFFF00FF"/>
        <rFont val="Helvetica Neue"/>
        <family val="2"/>
      </rPr>
      <t xml:space="preserve">时长达标
</t>
    </r>
    <r>
      <rPr>
        <sz val="409"/>
        <color rgb="FFFF00FF"/>
        <rFont val="Heiti SC Light"/>
        <charset val="134"/>
      </rPr>
      <t>时间未达标</t>
    </r>
  </si>
  <si>
    <t>7:00前起床、20:10泡脚洗漱、21:20上床冥想、22点前睡着
争取睡眠时长≥9小时</t>
  </si>
  <si>
    <t>大退步
未早睡，未早起
冥想/泡脚不足</t>
  </si>
  <si>
    <t>7:00前起床、20:10泡脚洗漱、21:20上床冥想、22点前睡着
争取睡眠时长≥9.5小时</t>
  </si>
  <si>
    <t>稍有进步
目标太困难
单周难以实现</t>
  </si>
  <si>
    <t>7:00前起床、20:15泡脚洗漱、21:30上床冥想、22点前睡着
争取睡眠时长≥9小时</t>
  </si>
  <si>
    <r>
      <rPr>
        <sz val="409"/>
        <color rgb="FFFF00FF"/>
        <rFont val="Helvetica Neue"/>
        <family val="2"/>
      </rPr>
      <t xml:space="preserve">时长达标
</t>
    </r>
    <r>
      <rPr>
        <sz val="409"/>
        <color rgb="FFFF00FF"/>
        <rFont val="Heiti SC Light"/>
        <charset val="134"/>
      </rPr>
      <t>起床失败</t>
    </r>
  </si>
  <si>
    <t>9:00前起床、20:15泡脚洗漱、21:30上床冥想、22:30点前睡着
争取睡眠时长≥9.5小时</t>
  </si>
  <si>
    <t>8:00前起床、20:15泡脚洗漱、21:30上床冥想、22:30点前睡着
争取睡眠时长≥9.5小时</t>
  </si>
  <si>
    <t>回归正常作息</t>
  </si>
  <si>
    <t>入睡时间</t>
  </si>
  <si>
    <t>23:15</t>
  </si>
  <si>
    <t>03:38</t>
  </si>
  <si>
    <t>22:30</t>
  </si>
  <si>
    <t>22:46</t>
  </si>
  <si>
    <t>23:52</t>
  </si>
  <si>
    <t>23:55</t>
  </si>
  <si>
    <t>22:40</t>
  </si>
  <si>
    <t>23:39</t>
  </si>
  <si>
    <t>00:30</t>
  </si>
  <si>
    <t>04:00</t>
  </si>
  <si>
    <t>1:46</t>
  </si>
  <si>
    <t>24:00</t>
  </si>
  <si>
    <t>22:31</t>
  </si>
  <si>
    <t>23:31</t>
  </si>
  <si>
    <t>21:56</t>
  </si>
  <si>
    <t>起床时间</t>
  </si>
  <si>
    <t>/</t>
  </si>
  <si>
    <t>11:14</t>
  </si>
  <si>
    <t>10:18</t>
  </si>
  <si>
    <t>8:18</t>
  </si>
  <si>
    <t>6:50</t>
  </si>
  <si>
    <t>09:30</t>
  </si>
  <si>
    <t>11:30</t>
  </si>
  <si>
    <t>08:23</t>
  </si>
  <si>
    <t>7:42</t>
  </si>
  <si>
    <t>9:02</t>
  </si>
  <si>
    <t>07:44</t>
  </si>
  <si>
    <t>06:40</t>
  </si>
  <si>
    <t>睡眠时长</t>
  </si>
  <si>
    <t>6h13m</t>
  </si>
  <si>
    <t>5h47m</t>
  </si>
  <si>
    <t>4h49m</t>
  </si>
  <si>
    <t>10h45m</t>
  </si>
  <si>
    <t>6h47m</t>
  </si>
  <si>
    <t>7h57m</t>
  </si>
  <si>
    <t>无氧</t>
  </si>
  <si>
    <t>办日卡适配健身房
摸索各动作合适初始配重及增重重量</t>
  </si>
  <si>
    <t>全力硬拉</t>
  </si>
  <si>
    <t>恢复不足，减重
回归正常组次</t>
  </si>
  <si>
    <t>优化组数与次数</t>
  </si>
  <si>
    <t>增幅(单边)</t>
  </si>
  <si>
    <t>深蹲</t>
  </si>
  <si>
    <t>0*5*3
5*5*1
12.5*3*1
15*2*1
20*5*3</t>
  </si>
  <si>
    <t>0*5*3
5*5*1
12.5*3*1
15*2*1
20*1*2 
#未恢复</t>
  </si>
  <si>
    <t>0*5*3
5*5*1
10*3*1
15*2*1
20*5*1 18.5*5*2
#过重</t>
  </si>
  <si>
    <t>0*5*3
5*5*1
10*3*1
15*2*1
18.5*5*3</t>
  </si>
  <si>
    <t>0*5*3
5*5*1
10*3*1
15*2*1
20*5*3</t>
  </si>
  <si>
    <t>6.5*5*3
10*5*1
15*3*1
19*2*1
21.5*5*3</t>
  </si>
  <si>
    <t>6.5*5*3
11.25*5*1
15*3*1
20*2*1
22.5*5*3</t>
  </si>
  <si>
    <t>7.5*5*3
11.75*5*1
16*3*1
21*2*1
23.5*5*3</t>
  </si>
  <si>
    <t>7.5*5*3
12.5*5*1
17*3*1
22*2*1
24.5*5*3</t>
  </si>
  <si>
    <t>7.5*5*3
12.5*5*1
17.5*3*1
22.5*2*1
25.5*5*3</t>
  </si>
  <si>
    <t>8*5*3
13.25*5*1
18*3*1
23.75*2*1
26.5*5*3</t>
  </si>
  <si>
    <t>8.25*5*3
13.75*5*1
19.25*3*1
24.75*2*1
27.5*5*3</t>
  </si>
  <si>
    <t>8.5*5*3
14.25*5*1
20*3*1
25.5*2*1
28.5*5*3</t>
  </si>
  <si>
    <t>8.5*5*3
14.5*5*1
20*3*1
26*2*1
29*5*3</t>
  </si>
  <si>
    <t>8.5*5*3
14.5*5*1
20.5*3*1
26*2*1
29.25*5*3</t>
  </si>
  <si>
    <t>8.5*5*3
14.5*5*1
20.5*3*1
26.5*2*1
29.5*5*3</t>
  </si>
  <si>
    <t>7*5*2
11.5*5*1
14.5*3*1
17.75*2*1
20.75*1*1
24*5*3</t>
  </si>
  <si>
    <t>7*5*2
11.5*5*1
14.5*4*1
22*2*1
26*1*1
30*5*3</t>
  </si>
  <si>
    <t>7*5*2
11.5*5*1
14.5*3*1
18*2*1
21*1*1
24.25*5*3</t>
  </si>
  <si>
    <t>8.5*5*2
14.5*5*1
18.5*3*1
22*2*1
26.5*1*1
30.25*5*3</t>
  </si>
  <si>
    <t>7*5*2
11.75*5*1
14.75*3*1
18*2*1
21.25*1*1
24.5*5*3</t>
  </si>
  <si>
    <t>8.75*5*2
14.5*5*1
18.5*3*1
22.5*2*1
26.5*1*1
30.5*5*3</t>
  </si>
  <si>
    <t>7*5*2
11.75*5*1
15*3*1
18.25*2*1
21.5*1*1
24.5*5*3</t>
  </si>
  <si>
    <t>9*5*2
14.75*5*1
18.75*3*1
22.75*2*1
26.75*1*1
30.75*5*3</t>
  </si>
  <si>
    <t>7*5*2
11.75*5*1
15*3*1
18.25*2*1
21.5*1*1
24.75*5*3</t>
  </si>
  <si>
    <t>推举</t>
  </si>
  <si>
    <t>0*5*3
0.5*5*1
1*3*1
1.25*2*1
1.5*5*3
#小杆</t>
  </si>
  <si>
    <t>0*5*1
#长杆
0*5*2
#短杆
0.25*3*1
0.5*2*1
0.75*5*3</t>
  </si>
  <si>
    <t>0*5*3
#短杆
0*5*1
#长杆
0.5*3*1
0.75*4*1
1*5*3</t>
  </si>
  <si>
    <t>0*5*3
#短杆
0*5*1
#长杆
0.5*3*1
0.75*2*1
1.25*5*3</t>
  </si>
  <si>
    <t>0*5*3
0.75*5*1
1*3*1
1.25*2*1
1.5*5*3</t>
  </si>
  <si>
    <t>0.5*5*3
0.75*5*1
1.25*3*1
1.5*2*1
1.75*5*3</t>
  </si>
  <si>
    <t>0.5*5*3
1*5*1
1.5*3*1
2*2*1
2.25*5*3</t>
  </si>
  <si>
    <t>1*5*1
1.25*5*1
1.75*2*1
2*1*1
2.5*5*3</t>
  </si>
  <si>
    <t>1*5*1
1.5*5*1
2*2*1
2*1*1
2.75*5*3</t>
  </si>
  <si>
    <t>1*5*1
1.5*5*1
2*2*1
2.5*1*1
3*5*3</t>
  </si>
  <si>
    <t>1.25*5*1
1.75*5*1
2.25*2*1
2.75*1*1
3.25*5*3</t>
  </si>
  <si>
    <t>高翻</t>
  </si>
  <si>
    <t>0*5*3
1*5*1
1.5*3*1
1.75*2*1
2*3*5</t>
  </si>
  <si>
    <t>1*5*3
1.5*5*1
2*3*1
2.5*2*1
3*3*5</t>
  </si>
  <si>
    <t>1.5*5*3
2.5*5*1
3.5*3*1
4.5*2*1
5*3*5</t>
  </si>
  <si>
    <t>2.5*5*3
3.5*5*1
5*3*1
6.5*2*1
7*3*5</t>
  </si>
  <si>
    <t>3*5*1
4*5*1
5.5*2*1
7*1*1
8*3*5</t>
  </si>
  <si>
    <t>3.25*5*1
5*5*1
6.5*2*1
7.75*1*1
9*3*5</t>
  </si>
  <si>
    <t>2.75*5*1
5.5*5*1
7*2*1
8.75*1*1
10*3*5</t>
  </si>
  <si>
    <t>4*5*1
5.5*5*1
7.25*2*1
9*1*1
10.5*3*5</t>
  </si>
  <si>
    <t>卧推</t>
  </si>
  <si>
    <t>0*5*3
1*5*1
1.5*3*1
2.5*2*1
3.5*5*3</t>
  </si>
  <si>
    <t>0*5*3
1*5*1
2.5*4*1
3.5*2*1
4.5*5*3</t>
  </si>
  <si>
    <t>1.5*5*3
2.75*5*1
4*3*1
5*2*1
5.5*5*3</t>
  </si>
  <si>
    <t>1.5*5*3
3*5*1
4*3*1
5.5*2*1
6.25*5*3</t>
  </si>
  <si>
    <t>2*5*3
3.5*5*1
5*3*1
6*2*1
7*5*3</t>
  </si>
  <si>
    <t>2*5*3
3.5*5*1
5*3*1
6*2*1
7.75*5*3</t>
  </si>
  <si>
    <t>2.5*5*3
4.25*5*1
6*3*1
7.5*2*1
8.5*5*3</t>
  </si>
  <si>
    <t>2.5*5*3
4.5*5*1
6*3*1
8*2*1
9*5*3</t>
  </si>
  <si>
    <t>3.5*5*1
5*5*1
6.5*2*1
8.5*1*1
9.5*5*3</t>
  </si>
  <si>
    <t>3.5*5*1
5.25*5*1
6.5*2*1
8.5*1*1
10*1*1
10*5*3</t>
  </si>
  <si>
    <t>3.75*5*1
5.5*5*1
7*2*1
9*1*1
10.25*5*3</t>
  </si>
  <si>
    <t>4*5*1
5.5*5*1
7.25*2*1
9*1*1
10.5*5*3</t>
  </si>
  <si>
    <t>4*5*1
5.75*5*1
7.5*2*1
9.25*1*1
10.75*5*3</t>
  </si>
  <si>
    <t>硬拉</t>
  </si>
  <si>
    <t>5*5*2
10*5*1
15*3*1
20*5*1
25*5*1</t>
  </si>
  <si>
    <t>5*5*2
10*5*1
15*3*1
22.5*2*1
27.5*5*1</t>
  </si>
  <si>
    <t>5*5*2
10*5*1
15*3*1
25*2*1
30.5*5*1</t>
  </si>
  <si>
    <t>5*5*2
5*5*1
15*3*1
27.5*2*1
33.5*5*1</t>
  </si>
  <si>
    <t>10*5*2
18*5*1
25*3*1
32.5*2*1
36.5*3*1</t>
  </si>
  <si>
    <t>11.5*5*2
20*5*1
26*3*1
34*2*1
38*5*1</t>
  </si>
  <si>
    <t>11.5*5*2
20*5*1
26*3*1
34*2*1
39.5*5*1</t>
  </si>
  <si>
    <t>10*5*2
15*5*1
21*3*1
27*2*1
30.75*5*1</t>
  </si>
  <si>
    <t>12*5*2
20*5*1
28.5*3*1
36.5*2*1
41*5*1</t>
  </si>
  <si>
    <t>12.5*5*2
21*5*1
30*3*1
37.5*2*1
42*5*1</t>
  </si>
  <si>
    <t>12.75*5*2
21.25*5*1
30*3*1
38.25*2*1
42.5*5*1</t>
  </si>
  <si>
    <t>30*5*1
41.5*2*1
43*5*1</t>
  </si>
  <si>
    <t>30.5*5*1
37*2*1
43.5*5*1</t>
  </si>
  <si>
    <t>30.5*5*1
37*2*1
44*5*1</t>
  </si>
  <si>
    <t>21*5*1
37.5*2*1
44.25*5*1</t>
  </si>
  <si>
    <t>31*5*1
37.75*2*1
44.5*5*1</t>
  </si>
  <si>
    <t>身体参数</t>
  </si>
  <si>
    <t>预期2斤
实增1.2斤</t>
  </si>
  <si>
    <t>保持0.3kg-0.5kg日增幅</t>
  </si>
  <si>
    <t>预期2.3kg
实增2.5kg</t>
  </si>
  <si>
    <t>预期2.1kg
实增1.3kg</t>
  </si>
  <si>
    <t>无预期
实增1kg</t>
  </si>
  <si>
    <t>增重1kg</t>
  </si>
  <si>
    <t>波动
实增0.4kg</t>
  </si>
  <si>
    <t>增重0.5kg</t>
  </si>
  <si>
    <t>增重0.2kg</t>
  </si>
  <si>
    <t>实增0.4kg</t>
  </si>
  <si>
    <t>体重</t>
  </si>
  <si>
    <t>日增幅</t>
  </si>
  <si>
    <t>累计增重</t>
  </si>
  <si>
    <t>体脂率</t>
  </si>
  <si>
    <t>BMI</t>
  </si>
  <si>
    <t>水分</t>
  </si>
  <si>
    <t>蛋白质</t>
  </si>
  <si>
    <t>脂肪</t>
  </si>
  <si>
    <t>骨盐</t>
  </si>
  <si>
    <t>肌肉</t>
  </si>
  <si>
    <t>节段脂肪</t>
  </si>
  <si>
    <t>左上肢</t>
  </si>
  <si>
    <t>右上肢</t>
  </si>
  <si>
    <t>左下肢</t>
  </si>
  <si>
    <t>右下肢</t>
  </si>
  <si>
    <t>躯干</t>
  </si>
  <si>
    <t>节段肌肉</t>
  </si>
  <si>
    <t>三围</t>
  </si>
  <si>
    <t>误差很大</t>
  </si>
  <si>
    <t>普遍增长</t>
  </si>
  <si>
    <t>左大臂围(直)</t>
  </si>
  <si>
    <t>左大臂围(曲)</t>
  </si>
  <si>
    <t>右大臂围(直)</t>
  </si>
  <si>
    <t>右大臂围(曲)</t>
  </si>
  <si>
    <t>胸围</t>
  </si>
  <si>
    <t>腰围</t>
  </si>
  <si>
    <t>大腿(左)</t>
  </si>
  <si>
    <t>大腿(右)</t>
  </si>
  <si>
    <t>小腿(左)</t>
  </si>
  <si>
    <t>小腿(右)</t>
  </si>
  <si>
    <t>观察运动心率估算是否合理
观察是否运动过量</t>
  </si>
  <si>
    <t>运动过量停练一天
恢复较为到位</t>
  </si>
  <si>
    <t>静息心率</t>
  </si>
  <si>
    <t>有氧心率</t>
  </si>
  <si>
    <t>热量</t>
  </si>
  <si>
    <t>观察力训估算热量是否合理</t>
  </si>
  <si>
    <t>降低热量摄入，开始稍干净的增肌</t>
  </si>
  <si>
    <t>热量盈余</t>
  </si>
  <si>
    <t>误差</t>
  </si>
  <si>
    <t>基础代谢</t>
  </si>
  <si>
    <t>基准热量</t>
  </si>
  <si>
    <t>有氧消耗</t>
  </si>
  <si>
    <t>力量训练</t>
  </si>
  <si>
    <t>盈余热量</t>
  </si>
  <si>
    <t>饮食</t>
  </si>
  <si>
    <t>达到6:2:3的预期配比
但整体热量摄入不够</t>
  </si>
  <si>
    <t>增加蛋白质摄入
增加白天摄入，减少晚上摄入</t>
  </si>
  <si>
    <t>疯狂星期四，开始狂饮牛奶</t>
  </si>
  <si>
    <t>狂饮牛奶</t>
  </si>
  <si>
    <t>配比</t>
  </si>
  <si>
    <t>碳水</t>
  </si>
  <si>
    <t>盈/缺</t>
  </si>
  <si>
    <t>跑步</t>
  </si>
  <si>
    <t>轻松跑，培养每日运动习惯</t>
  </si>
  <si>
    <t>较为满意</t>
  </si>
  <si>
    <t>轻松跑，养成每日运动习惯
周末休息，放假</t>
  </si>
  <si>
    <t>训练日弃跑</t>
  </si>
  <si>
    <t>恢复不足
缩减</t>
  </si>
  <si>
    <t>视恢复状况而定，暂定降级为长时间散步</t>
  </si>
  <si>
    <t>降级为长时间散步</t>
  </si>
  <si>
    <t>恢复有氧训练</t>
  </si>
  <si>
    <t>终止有氧训练</t>
  </si>
  <si>
    <t>跑步组</t>
  </si>
  <si>
    <t>1Ew/1E
*15</t>
  </si>
  <si>
    <t>*大扫除</t>
  </si>
  <si>
    <t>*搬家</t>
  </si>
  <si>
    <t>散步</t>
  </si>
  <si>
    <t>跑步时长</t>
  </si>
  <si>
    <t>0.5h</t>
  </si>
  <si>
    <t>3h</t>
  </si>
  <si>
    <t>2.5h</t>
  </si>
  <si>
    <t>1h</t>
  </si>
  <si>
    <t>0.25h</t>
  </si>
  <si>
    <t>1.5h</t>
  </si>
  <si>
    <t>争取1次内</t>
  </si>
  <si>
    <t>欲</t>
  </si>
  <si>
    <t>O</t>
  </si>
  <si>
    <t>×2
预期为每周一次
周末最佳
但为合理分配意志力
培养健身习惯
暂不执行禁欲策略</t>
  </si>
  <si>
    <t>▽
O</t>
  </si>
  <si>
    <t>×6
可能压力过大
或无聊</t>
  </si>
  <si>
    <t>×4</t>
  </si>
  <si>
    <t>×5</t>
  </si>
  <si>
    <t>×1</t>
  </si>
  <si>
    <t>▽
◇</t>
  </si>
  <si>
    <t>◇</t>
  </si>
  <si>
    <t>类型</t>
  </si>
  <si>
    <t>详情</t>
  </si>
  <si>
    <t>重量</t>
  </si>
  <si>
    <t>休息日</t>
  </si>
  <si>
    <t>实际</t>
  </si>
  <si>
    <t>占比</t>
  </si>
  <si>
    <t>加餐</t>
  </si>
  <si>
    <t>1块面包</t>
  </si>
  <si>
    <t>2瓶乳酸菌</t>
  </si>
  <si>
    <t>早饭</t>
  </si>
  <si>
    <t>2个包子</t>
  </si>
  <si>
    <t>豆浆</t>
  </si>
  <si>
    <t>酸奶</t>
  </si>
  <si>
    <t>中饭</t>
  </si>
  <si>
    <t>1瓶乳酸菌</t>
  </si>
  <si>
    <t>忘记/估算</t>
  </si>
  <si>
    <t>晚餐</t>
  </si>
  <si>
    <t>估算</t>
  </si>
  <si>
    <t>小笼包（估算）</t>
  </si>
  <si>
    <t>牛肉面</t>
  </si>
  <si>
    <t>魔爪</t>
  </si>
  <si>
    <t>米饭</t>
  </si>
  <si>
    <t>炖五花肉</t>
  </si>
  <si>
    <t>卤鸡蛋</t>
  </si>
  <si>
    <t>KFC奥尔良鸡腿/翅</t>
  </si>
  <si>
    <t>KFC酸梅汤</t>
  </si>
  <si>
    <t>KFC草莓冰淇淋</t>
  </si>
  <si>
    <t>KFC香辣鸡腿堡</t>
  </si>
  <si>
    <t>肉</t>
  </si>
  <si>
    <t>鸡肉</t>
  </si>
  <si>
    <t>黄油面包</t>
  </si>
  <si>
    <t>牛奶</t>
  </si>
  <si>
    <t>桃子</t>
  </si>
  <si>
    <t>粥</t>
  </si>
  <si>
    <t>龙虾</t>
  </si>
  <si>
    <t>牛肉</t>
  </si>
  <si>
    <t>面</t>
  </si>
  <si>
    <t>面包</t>
  </si>
  <si>
    <t>排骨</t>
  </si>
  <si>
    <t>鸡蛋</t>
  </si>
  <si>
    <t>甘蔗汁</t>
  </si>
  <si>
    <t>牛肉馅酥脆饼干</t>
  </si>
  <si>
    <t>牧同牛奶</t>
  </si>
  <si>
    <t>肉丝</t>
  </si>
  <si>
    <t>蔬菜</t>
  </si>
  <si>
    <t>苏打饼干</t>
  </si>
  <si>
    <t>炖牛蛙</t>
  </si>
  <si>
    <t>果汁</t>
  </si>
  <si>
    <t>坚果</t>
  </si>
  <si>
    <t>糖</t>
  </si>
  <si>
    <t>训练日</t>
  </si>
  <si>
    <t>水蜜桃</t>
  </si>
  <si>
    <t>饭</t>
  </si>
  <si>
    <t>炒猪肉</t>
  </si>
  <si>
    <t>煮鸡蛋</t>
  </si>
  <si>
    <t>橙汁</t>
  </si>
  <si>
    <t>练前餐</t>
  </si>
  <si>
    <t>练后晚餐</t>
  </si>
  <si>
    <t>应吃</t>
  </si>
  <si>
    <t>煮面条</t>
  </si>
  <si>
    <t>蒙邦风干牛肉</t>
  </si>
  <si>
    <t>云雾芭乐果汁</t>
  </si>
  <si>
    <t>水饺</t>
  </si>
  <si>
    <t>炖鸡肉</t>
  </si>
  <si>
    <t>鹅蛋</t>
  </si>
  <si>
    <t>西瓜</t>
  </si>
  <si>
    <t>黄油面包二号</t>
  </si>
  <si>
    <t>喜之郎果冻吸</t>
  </si>
  <si>
    <t>青苹果</t>
  </si>
  <si>
    <t>炒牛肉</t>
  </si>
  <si>
    <t>可乐</t>
  </si>
  <si>
    <t>玉米</t>
  </si>
  <si>
    <t>雪碧</t>
  </si>
  <si>
    <t>鸡块</t>
  </si>
  <si>
    <t>酸菜鱼</t>
  </si>
  <si>
    <t>薯片</t>
  </si>
  <si>
    <t>218</t>
  </si>
  <si>
    <t>粽子</t>
  </si>
  <si>
    <t>土豆丝</t>
  </si>
  <si>
    <t>无忧牧场牛奶</t>
  </si>
  <si>
    <t>肉包</t>
  </si>
  <si>
    <t>炖羊肉</t>
  </si>
  <si>
    <t>拿铁</t>
  </si>
  <si>
    <t>蛋糕</t>
  </si>
  <si>
    <t>烧麦</t>
  </si>
  <si>
    <t>五花肉</t>
  </si>
  <si>
    <t>馒头</t>
  </si>
  <si>
    <t>粉丝</t>
  </si>
  <si>
    <t>乳酸菌饮料</t>
  </si>
  <si>
    <t>吐司1号</t>
  </si>
  <si>
    <t>果冻</t>
  </si>
  <si>
    <t>椰汁</t>
  </si>
  <si>
    <t>烧带鱼</t>
  </si>
  <si>
    <t>养乐多</t>
  </si>
  <si>
    <t>元气森林</t>
  </si>
  <si>
    <t>虾</t>
  </si>
  <si>
    <t>曲奇</t>
  </si>
  <si>
    <t>蒙牛牛奶</t>
  </si>
  <si>
    <t>火锅</t>
  </si>
  <si>
    <t>烧鱼</t>
  </si>
  <si>
    <t>蒙牛双屏果粒酸奶</t>
  </si>
  <si>
    <t>猪肉瘦</t>
  </si>
  <si>
    <t>元气森林冰茶</t>
  </si>
  <si>
    <t>香蕉</t>
  </si>
  <si>
    <t>烧饼</t>
  </si>
  <si>
    <t>冰红茶</t>
  </si>
  <si>
    <t>燕麦粉</t>
  </si>
  <si>
    <t>特仑苏</t>
  </si>
  <si>
    <t>肯德基</t>
  </si>
  <si>
    <t>练后午餐</t>
  </si>
  <si>
    <t>豌豆</t>
  </si>
  <si>
    <t>葡萄</t>
  </si>
  <si>
    <t>辣条</t>
  </si>
  <si>
    <t>荞麦饼</t>
  </si>
  <si>
    <t>练后加餐</t>
  </si>
  <si>
    <t>牛奶饮料</t>
  </si>
  <si>
    <t>面条</t>
  </si>
  <si>
    <t>特仑苏1</t>
  </si>
  <si>
    <t>特仑苏2</t>
  </si>
  <si>
    <t>特仑苏3</t>
  </si>
  <si>
    <t>特仑苏4</t>
  </si>
  <si>
    <t>炸鸡</t>
  </si>
  <si>
    <t>柚子</t>
  </si>
  <si>
    <t>春卷</t>
  </si>
  <si>
    <t>饼</t>
  </si>
  <si>
    <t>食物</t>
  </si>
  <si>
    <t>零食</t>
  </si>
  <si>
    <t>饮料</t>
  </si>
  <si>
    <t>水果</t>
  </si>
  <si>
    <t>Else</t>
  </si>
  <si>
    <t>1 硬拉</t>
  </si>
  <si>
    <t>次</t>
  </si>
  <si>
    <t>组</t>
  </si>
  <si>
    <t>2 深蹲</t>
  </si>
  <si>
    <t>3 卧推</t>
  </si>
  <si>
    <t>4 高翻</t>
  </si>
  <si>
    <t>5 推举</t>
  </si>
  <si>
    <t>动作</t>
  </si>
  <si>
    <t>初始重量</t>
  </si>
  <si>
    <t>理想</t>
  </si>
  <si>
    <t>约分</t>
  </si>
  <si>
    <t>减负</t>
  </si>
  <si>
    <t>单边重量(kg)*次数*组数</t>
  </si>
  <si>
    <t>7/18</t>
  </si>
  <si>
    <t>8/11</t>
  </si>
  <si>
    <t>9/4</t>
  </si>
  <si>
    <t>目标</t>
  </si>
  <si>
    <t>性别</t>
  </si>
  <si>
    <t>男</t>
  </si>
  <si>
    <t>年龄</t>
  </si>
  <si>
    <t>身高</t>
  </si>
  <si>
    <t>天数</t>
  </si>
  <si>
    <t xml:space="preserve">17.7	</t>
  </si>
  <si>
    <t>总增重(kg)</t>
  </si>
  <si>
    <t>增长肌肉(kg)</t>
  </si>
  <si>
    <t>增长脂肪(kg)</t>
  </si>
  <si>
    <t>其他去脂组织和长期水合/糖原</t>
  </si>
  <si>
    <t>特仑苏2</t>
    <phoneticPr fontId="40" type="noConversion"/>
  </si>
  <si>
    <t>1,6</t>
    <phoneticPr fontId="40" type="noConversion"/>
  </si>
  <si>
    <t>9*5*2
14.75*5*1
18.75*3*1
23*2*1
27*1*1
31*5*3</t>
  </si>
  <si>
    <t>1.25*5*1
1.75*5*1
2.5*2*1
3*1*1
3.5*5*3</t>
  </si>
  <si>
    <t>4*5*1
6*5*1
7.75*2*1
9.5*1*1
11*3*5</t>
  </si>
  <si>
    <t>4*5*1
6*5*1
7.75*2*1
9.5*1*1
11*5*3</t>
  </si>
  <si>
    <t>31*5*1
38*2*1
44.75*5*1</t>
  </si>
  <si>
    <t>特仑苏3</t>
    <phoneticPr fontId="40" type="noConversion"/>
  </si>
  <si>
    <t>7:33</t>
    <phoneticPr fontId="40" type="noConversion"/>
  </si>
  <si>
    <t>烧饼</t>
    <phoneticPr fontId="40" type="noConversion"/>
  </si>
  <si>
    <t>特仑苏4</t>
    <phoneticPr fontId="40" type="noConversion"/>
  </si>
  <si>
    <t>果汁</t>
    <phoneticPr fontId="40" type="noConversion"/>
  </si>
  <si>
    <t>橙汁</t>
    <phoneticPr fontId="40" type="noConversion"/>
  </si>
  <si>
    <t>4.25*5*1
6*5*1
7.75*2*1
9.75*1*1
11.25*3*5</t>
  </si>
  <si>
    <t>1.25*5*1
2*5*1
2.5*2*1
3.25*1*1
3.75*5*3</t>
  </si>
  <si>
    <t>9*5*2
15*5*1
19*3*1
23*2*1
27*1*1
31.25*5*3</t>
  </si>
  <si>
    <t>椰子水</t>
    <phoneticPr fontId="40" type="noConversion"/>
  </si>
  <si>
    <t>面包</t>
    <phoneticPr fontId="40" type="noConversion"/>
  </si>
  <si>
    <t>×2</t>
    <phoneticPr fontId="40" type="noConversion"/>
  </si>
  <si>
    <t>饭团</t>
    <phoneticPr fontId="40" type="noConversion"/>
  </si>
  <si>
    <t>猪头肉</t>
  </si>
  <si>
    <t>加餐</t>
    <phoneticPr fontId="40" type="noConversion"/>
  </si>
  <si>
    <t>0*5*3
0.25*5*1
0.25*3*1
0.5*2*1
0.5*5*3</t>
    <phoneticPr fontId="40" type="noConversion"/>
  </si>
  <si>
    <t>◇</t>
    <phoneticPr fontId="40" type="noConversion"/>
  </si>
  <si>
    <t>×3</t>
    <phoneticPr fontId="40" type="noConversion"/>
  </si>
  <si>
    <t>7.5*5*2
12*5*1
15.25*3*1
18.5*2*1
21.75*1*1
25*5*3</t>
  </si>
  <si>
    <t>实增1.1kg</t>
    <phoneticPr fontId="40" type="noConversion"/>
  </si>
  <si>
    <t>实增0.4kg</t>
    <phoneticPr fontId="40" type="noConversion"/>
  </si>
  <si>
    <t>实增1.4kg</t>
    <phoneticPr fontId="40" type="noConversion"/>
  </si>
  <si>
    <t>-0.8kg</t>
    <phoneticPr fontId="40" type="noConversion"/>
  </si>
  <si>
    <t>实增0.5kg</t>
    <phoneticPr fontId="40" type="noConversion"/>
  </si>
  <si>
    <t>22:20</t>
    <phoneticPr fontId="40" type="noConversion"/>
  </si>
  <si>
    <t>7:29</t>
    <phoneticPr fontId="40" type="noConversion"/>
  </si>
  <si>
    <t>早睡早起</t>
    <phoneticPr fontId="40" type="noConversion"/>
  </si>
  <si>
    <t>◎
◎
◎</t>
    <phoneticPr fontId="40" type="noConversion"/>
  </si>
  <si>
    <t>31.5*5*1
38.25*2*1
45*5*1</t>
  </si>
  <si>
    <t>4.25*5*1
6*5*1
7.75*2*1
9.75*1*1
11.25*5*3</t>
  </si>
  <si>
    <t>7.5*5*2
12*5*1
15.25*3*1
18.5*2*1
22*1*1
25.25*5*3</t>
  </si>
  <si>
    <t>阶段6：无氧训练优化计划（训练量修改、退行渐进深蹲）：8/31-10/04（第9/10/11/12/13周）</t>
    <phoneticPr fontId="40" type="noConversion"/>
  </si>
  <si>
    <t>饮食调整</t>
    <phoneticPr fontId="40" type="noConversion"/>
  </si>
  <si>
    <t>碳水</t>
    <phoneticPr fontId="40" type="noConversion"/>
  </si>
  <si>
    <t>蛋白质</t>
    <phoneticPr fontId="40" type="noConversion"/>
  </si>
  <si>
    <t>脂肪</t>
    <phoneticPr fontId="40" type="noConversion"/>
  </si>
  <si>
    <t>【更改计算方式】训练日4.5碳水：2蛋白质：1脂肪；
休息日4碳水：2蛋白质：1脂肪（g/kg体重)</t>
    <phoneticPr fontId="40" type="noConversion"/>
  </si>
  <si>
    <t>A炒精瘦肉</t>
    <phoneticPr fontId="40" type="noConversion"/>
  </si>
  <si>
    <t>B炒瘦肉</t>
    <phoneticPr fontId="40" type="noConversion"/>
  </si>
  <si>
    <t>C炒肥肉</t>
    <phoneticPr fontId="40" type="noConversion"/>
  </si>
  <si>
    <t>A卤精瘦肉</t>
    <phoneticPr fontId="40" type="noConversion"/>
  </si>
  <si>
    <t>B卤瘦肉</t>
    <phoneticPr fontId="40" type="noConversion"/>
  </si>
  <si>
    <t>C卤肥肉</t>
    <phoneticPr fontId="40" type="noConversion"/>
  </si>
  <si>
    <t>理论热量</t>
    <phoneticPr fontId="40" type="noConversion"/>
  </si>
  <si>
    <t>心率</t>
    <phoneticPr fontId="40" type="noConversion"/>
  </si>
  <si>
    <t/>
  </si>
  <si>
    <t>更改计算方式：废除复杂公式估算。改用碳蛋脂×体重
训练日4.5碳水：2蛋白质：1脂肪；
休息日4碳水：2蛋白质：1脂肪（g/kg体重)</t>
    <phoneticPr fontId="40" type="noConversion"/>
  </si>
  <si>
    <t>无氧训练</t>
    <phoneticPr fontId="40" type="noConversion"/>
  </si>
  <si>
    <t>实际饮食</t>
    <phoneticPr fontId="40" type="noConversion"/>
  </si>
  <si>
    <t>睡眠</t>
    <phoneticPr fontId="40" type="noConversion"/>
  </si>
  <si>
    <t>体重</t>
    <phoneticPr fontId="40" type="noConversion"/>
  </si>
  <si>
    <t>B炒瘦肉</t>
  </si>
  <si>
    <t>□</t>
    <phoneticPr fontId="40" type="noConversion"/>
  </si>
  <si>
    <t>小面包</t>
    <phoneticPr fontId="40" type="noConversion"/>
  </si>
  <si>
    <t>C炒肥肉</t>
  </si>
  <si>
    <t>B卤瘦肉</t>
  </si>
  <si>
    <t>脉动</t>
    <phoneticPr fontId="40" type="noConversion"/>
  </si>
  <si>
    <t>31.5*5*1
38.5*2*1
45.25*5*1</t>
  </si>
  <si>
    <t>4.25*5*1
6.25*5*1
8*2*1
10*1*1
11.5*5*3</t>
  </si>
  <si>
    <t>9*5*2
15*5*1
19.25*3*1
23.25*2*1
27.5*1*1
31.5*5*3</t>
  </si>
  <si>
    <t>7*5*2
11.5*5*1
14.5*3*1
17.5*2*1
20.75*1*1
23.75*5*3</t>
  </si>
  <si>
    <t>9.25*5*2
15.25*5*1
19.25*3*1
23.5*2*1
27.5*1*1
31.75*5*3</t>
  </si>
  <si>
    <t>4.25*5*1
6.25*5*1
8*2*1
10*1*1
11.5*3*5</t>
  </si>
  <si>
    <t>仅月初测一周</t>
    <phoneticPr fontId="40" type="noConversion"/>
  </si>
  <si>
    <t>补水啦</t>
    <phoneticPr fontId="40" type="noConversion"/>
  </si>
  <si>
    <t>拿铁</t>
    <phoneticPr fontId="40" type="noConversion"/>
  </si>
  <si>
    <t>×8</t>
    <phoneticPr fontId="40" type="noConversion"/>
  </si>
  <si>
    <t>压力激增，心态不稳</t>
    <phoneticPr fontId="40" type="noConversion"/>
  </si>
  <si>
    <t>肉包</t>
    <phoneticPr fontId="40" type="noConversion"/>
  </si>
  <si>
    <t>1.5*5*1
2.25*5*1
2.75*2*1
3.5*1*1
4*5*3</t>
  </si>
  <si>
    <t xml:space="preserve">×2
</t>
    <phoneticPr fontId="40" type="noConversion"/>
  </si>
  <si>
    <t>预期为每周一次
周末最佳
但为合理分配意志力
培养健身习惯
暂不执行禁欲策略</t>
    <phoneticPr fontId="40" type="noConversion"/>
  </si>
  <si>
    <t>4.25*5*1
6.25*5*1
8.25*2*1
10.25*1*1
11.75*3*5</t>
  </si>
  <si>
    <t>1.5*5*1
225*5*1
3*2*1
3.75*1*1
4.25*5*3</t>
  </si>
  <si>
    <t>A卤精瘦肉</t>
  </si>
  <si>
    <t>C卤肥肉</t>
  </si>
  <si>
    <t>练后餐</t>
    <phoneticPr fontId="40" type="noConversion"/>
  </si>
  <si>
    <t>反手引体向上</t>
    <phoneticPr fontId="40" type="noConversion"/>
  </si>
  <si>
    <t>4.25*5*1
6.25*5*1
8*2*1
10*1*1
11.75*5*3</t>
  </si>
  <si>
    <t>自重</t>
    <phoneticPr fontId="40" type="noConversion"/>
  </si>
  <si>
    <t>31*5*1
38.5*2*1
45.5*5*1</t>
  </si>
  <si>
    <t>/</t>
    <phoneticPr fontId="40" type="noConversion"/>
  </si>
  <si>
    <t>硬拉增幅上限</t>
    <phoneticPr fontId="40" type="noConversion"/>
  </si>
  <si>
    <t>好好休息，好好学习，好好训练</t>
    <phoneticPr fontId="40" type="noConversion"/>
  </si>
  <si>
    <t>阶段4：常规无氧训练计划：8/10-8/30（第6，7，8周）</t>
    <phoneticPr fontId="40" type="noConversion"/>
  </si>
  <si>
    <t>阶段5：无氧训练优化计划（训练量修改、退行渐进深蹲）：8/31-10/04（第9/10/11/12/13周）</t>
    <phoneticPr fontId="40" type="noConversion"/>
  </si>
  <si>
    <t>阶段6：休假（第14周）</t>
    <phoneticPr fontId="40" type="noConversion"/>
  </si>
  <si>
    <t>阶段2：无氧训练计划试行：7/13-7/19（第2周）</t>
    <phoneticPr fontId="40" type="noConversion"/>
  </si>
  <si>
    <t>阶段1：康复训练计划：7/7-7/12（第1周）</t>
    <phoneticPr fontId="40" type="noConversion"/>
  </si>
  <si>
    <t>阶段3：无氧训练（硬拉）冲刺计划：7/19-8/09（第3、4、5周）</t>
    <phoneticPr fontId="40" type="noConversion"/>
  </si>
  <si>
    <t>阶段7：无氧训练丰富计划（引入自重反手引体向上轮换硬拉/高翻）（第15，16，17周）</t>
    <phoneticPr fontId="40" type="noConversion"/>
  </si>
  <si>
    <t>-0.1kg</t>
    <phoneticPr fontId="40" type="noConversion"/>
  </si>
  <si>
    <t>◎</t>
    <phoneticPr fontId="40" type="noConversion"/>
  </si>
  <si>
    <t>◎
◎</t>
    <phoneticPr fontId="40" type="noConversion"/>
  </si>
  <si>
    <t>每益添</t>
    <phoneticPr fontId="40" type="noConversion"/>
  </si>
  <si>
    <t>吐司</t>
    <phoneticPr fontId="40" type="noConversion"/>
  </si>
  <si>
    <t>小吃</t>
    <phoneticPr fontId="40" type="noConversion"/>
  </si>
  <si>
    <t>可乐</t>
    <phoneticPr fontId="4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</si>
</sst>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"/>
    <numFmt numFmtId="177" formatCode="0.0%"/>
    <numFmt numFmtId="178" formatCode="m/d"/>
    <numFmt numFmtId="179" formatCode="mm/dd"/>
    <numFmt numFmtId="180" formatCode="h&quot;h&quot;mm&quot;m&quot;;@"/>
    <numFmt numFmtId="181" formatCode="0.0_);[Red]\(0.0\)"/>
    <numFmt numFmtId="182" formatCode="0_);[Red]\(0\)"/>
    <numFmt numFmtId="183" formatCode="0.##&quot;h&quot;"/>
    <numFmt numFmtId="184" formatCode="0.00_);[Red]\(0.00\)"/>
    <numFmt numFmtId="185" formatCode="0.00000000000000_ "/>
  </numFmts>
  <fonts count="53">
    <font>
      <sz val="10"/>
      <color indexed="8"/>
      <name val="Helvetica Neue"/>
    </font>
    <font>
      <sz val="12"/>
      <color indexed="8"/>
      <name val="Heiti SC Medium"/>
      <family val="2"/>
      <charset val="134"/>
    </font>
    <font>
      <sz val="10"/>
      <color indexed="8"/>
      <name val="Heiti SC Light"/>
      <family val="2"/>
      <charset val="134"/>
    </font>
    <font>
      <sz val="11"/>
      <color indexed="8"/>
      <name val="Heiti SC Medium"/>
      <charset val="134"/>
    </font>
    <font>
      <sz val="10"/>
      <color indexed="8"/>
      <name val="Heiti SC Medium"/>
      <charset val="134"/>
    </font>
    <font>
      <sz val="10"/>
      <color indexed="16"/>
      <name val="Heiti SC Light"/>
      <charset val="134"/>
    </font>
    <font>
      <sz val="10"/>
      <color indexed="14"/>
      <name val="Heiti SC Light"/>
      <charset val="134"/>
    </font>
    <font>
      <sz val="8"/>
      <color indexed="8"/>
      <name val="Heiti SC Light"/>
      <charset val="134"/>
    </font>
    <font>
      <sz val="8"/>
      <color indexed="8"/>
      <name val="Heiti SC Medium"/>
      <charset val="134"/>
    </font>
    <font>
      <sz val="10"/>
      <color indexed="8"/>
      <name val="Heiti SC Light"/>
      <charset val="134"/>
    </font>
    <font>
      <sz val="10"/>
      <color rgb="FFFF0000"/>
      <name val="Heiti SC Light"/>
      <charset val="134"/>
    </font>
    <font>
      <sz val="10"/>
      <color indexed="8"/>
      <name val="Helvetica Neue"/>
      <family val="2"/>
    </font>
    <font>
      <sz val="10"/>
      <color rgb="FF5E5E5E"/>
      <name val="Heiti SC Light"/>
      <charset val="134"/>
    </font>
    <font>
      <sz val="10"/>
      <color rgb="FF5E5E5E"/>
      <name val="Heiti SC Medium"/>
      <charset val="134"/>
    </font>
    <font>
      <sz val="10"/>
      <color rgb="FFC00000"/>
      <name val="Heiti SC Light"/>
      <charset val="134"/>
    </font>
    <font>
      <b/>
      <sz val="11"/>
      <color indexed="8"/>
      <name val="Heiti SC Light"/>
      <charset val="134"/>
    </font>
    <font>
      <sz val="10"/>
      <color theme="1"/>
      <name val="Heiti SC Light"/>
      <charset val="134"/>
    </font>
    <font>
      <sz val="10"/>
      <color theme="6" tint="-0.49989318521683401"/>
      <name val="Heiti SC Light"/>
      <charset val="134"/>
    </font>
    <font>
      <sz val="10"/>
      <color theme="6" tint="-0.49989318521683401"/>
      <name val="Heiti SC Light"/>
      <charset val="134"/>
    </font>
    <font>
      <sz val="10"/>
      <color rgb="FFC00000"/>
      <name val="Heiti SC Medium"/>
      <charset val="134"/>
    </font>
    <font>
      <b/>
      <sz val="10"/>
      <color rgb="FF5E5E5E"/>
      <name val="Heiti SC Light"/>
      <charset val="134"/>
    </font>
    <font>
      <b/>
      <sz val="10"/>
      <color indexed="8"/>
      <name val="Heiti SC Light"/>
      <charset val="134"/>
    </font>
    <font>
      <sz val="10"/>
      <color rgb="FFC00000"/>
      <name val="Heiti SC Light"/>
      <charset val="134"/>
    </font>
    <font>
      <sz val="10"/>
      <color indexed="8"/>
      <name val="FangSong"/>
      <family val="3"/>
      <charset val="134"/>
    </font>
    <font>
      <sz val="12"/>
      <color rgb="FFC00000"/>
      <name val="Heiti SC Medium"/>
      <charset val="134"/>
    </font>
    <font>
      <sz val="10"/>
      <color theme="1"/>
      <name val="Heiti SC Medium"/>
      <charset val="134"/>
    </font>
    <font>
      <sz val="10"/>
      <color theme="1"/>
      <name val="Heiti SC Light"/>
      <charset val="134"/>
    </font>
    <font>
      <sz val="10"/>
      <color theme="1"/>
      <name val="Helvetica Neue"/>
      <family val="2"/>
    </font>
    <font>
      <sz val="10"/>
      <color rgb="FFC00000"/>
      <name val="Heiti SC Light"/>
      <charset val="134"/>
    </font>
    <font>
      <sz val="10"/>
      <color rgb="FF2E7116"/>
      <name val="Heiti SC Light"/>
      <charset val="134"/>
    </font>
    <font>
      <sz val="10"/>
      <color rgb="FF2E7116"/>
      <name val="Heiti SC Light"/>
      <charset val="134"/>
    </font>
    <font>
      <sz val="10"/>
      <color theme="6" tint="-0.49992370372631001"/>
      <name val="Heiti SC Light"/>
      <charset val="134"/>
    </font>
    <font>
      <sz val="10"/>
      <color theme="6" tint="-0.49992370372631001"/>
      <name val="Heiti SC Light"/>
      <charset val="134"/>
    </font>
    <font>
      <sz val="10"/>
      <color theme="6" tint="-0.49992370372631001"/>
      <name val="Helvetica Neue"/>
      <family val="2"/>
    </font>
    <font>
      <sz val="6"/>
      <color indexed="8"/>
      <name val="Helvetica Neue"/>
      <family val="2"/>
    </font>
    <font>
      <sz val="10"/>
      <color rgb="FF000000"/>
      <name val="Heiti SC Light"/>
      <charset val="134"/>
    </font>
    <font>
      <i/>
      <sz val="10"/>
      <color rgb="FFC00000"/>
      <name val="Heiti SC Light"/>
      <charset val="134"/>
    </font>
    <font>
      <i/>
      <sz val="12"/>
      <color rgb="FFC00000"/>
      <name val="Heiti SC Medium"/>
      <charset val="134"/>
    </font>
    <font>
      <sz val="409"/>
      <color rgb="FFFF00FF"/>
      <name val="Helvetica Neue"/>
      <family val="2"/>
    </font>
    <font>
      <sz val="409"/>
      <color rgb="FFFF00FF"/>
      <name val="Heiti SC Light"/>
      <charset val="134"/>
    </font>
    <font>
      <sz val="9"/>
      <name val="FangSong"/>
      <family val="3"/>
      <charset val="134"/>
    </font>
    <font>
      <sz val="12"/>
      <color rgb="FFC00000"/>
      <name val="Heiti SC Light"/>
      <charset val="134"/>
    </font>
    <font>
      <sz val="12"/>
      <color rgb="FFC00000"/>
      <name val="Helvetica Neue"/>
      <family val="2"/>
    </font>
    <font>
      <sz val="10"/>
      <color theme="6" tint="-0.499984740745262"/>
      <name val="Heiti SC Light"/>
      <charset val="134"/>
    </font>
    <font>
      <b/>
      <sz val="10"/>
      <color indexed="8"/>
      <name val="Heiti SC Light"/>
      <family val="2"/>
      <charset val="134"/>
    </font>
    <font>
      <b/>
      <sz val="10"/>
      <color indexed="8"/>
      <name val="Helvetica Neue"/>
      <family val="2"/>
    </font>
    <font>
      <sz val="12"/>
      <color indexed="8"/>
      <name val="Heiti SC Light"/>
      <family val="2"/>
      <charset val="134"/>
    </font>
    <font>
      <sz val="12"/>
      <color indexed="14"/>
      <name val="Heiti SC Light"/>
      <charset val="134"/>
    </font>
    <font>
      <sz val="12"/>
      <color theme="1"/>
      <name val="Heiti SC Light"/>
      <charset val="134"/>
    </font>
    <font>
      <sz val="12"/>
      <color indexed="8"/>
      <name val="Helvetica Neue"/>
      <family val="2"/>
    </font>
    <font>
      <sz val="10"/>
      <color theme="1"/>
      <name val="Heiti SC Light"/>
      <family val="2"/>
      <charset val="134"/>
    </font>
    <font>
      <sz val="10"/>
      <color rgb="FFC00000"/>
      <name val="Heiti SC Light"/>
      <family val="2"/>
      <charset val="134"/>
    </font>
    <font>
      <sz val="12"/>
      <color theme="1"/>
      <name val="Heiti SC Medium"/>
      <charset val="134"/>
    </font>
  </fonts>
  <fills count="16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15"/>
      </patternFill>
    </fill>
    <fill>
      <patternFill patternType="solid">
        <fgColor indexed="17"/>
      </patternFill>
    </fill>
    <fill>
      <patternFill patternType="solid">
        <fgColor indexed="18"/>
      </patternFill>
    </fill>
    <fill>
      <patternFill patternType="solid">
        <fgColor indexed="19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25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33"/>
      </patternFill>
    </fill>
    <fill>
      <patternFill patternType="solid">
        <fgColor indexed="34"/>
      </patternFill>
    </fill>
    <fill>
      <patternFill patternType="solid">
        <fgColor indexed="35"/>
      </patternFill>
    </fill>
    <fill>
      <patternFill patternType="solid">
        <fgColor indexed="36"/>
      </patternFill>
    </fill>
    <fill>
      <patternFill patternType="solid">
        <fgColor indexed="39"/>
      </patternFill>
    </fill>
    <fill>
      <patternFill patternType="solid">
        <fgColor indexed="40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6"/>
      </patternFill>
    </fill>
    <fill>
      <patternFill patternType="solid">
        <fgColor indexed="48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60"/>
      </patternFill>
    </fill>
    <fill>
      <patternFill patternType="solid">
        <fgColor indexed="61"/>
      </patternFill>
    </fill>
    <fill>
      <patternFill patternType="solid">
        <fgColor indexed="63"/>
      </patternFill>
    </fill>
    <fill>
      <patternFill patternType="solid">
        <fgColor rgb="FFFDF8F3"/>
      </patternFill>
    </fill>
    <fill>
      <patternFill patternType="solid">
        <fgColor rgb="FFF6EDE8"/>
      </patternFill>
    </fill>
    <fill>
      <patternFill patternType="solid">
        <fgColor rgb="FFF4EDE9"/>
      </patternFill>
    </fill>
    <fill>
      <patternFill patternType="solid">
        <fgColor rgb="FFF2EDE9"/>
      </patternFill>
    </fill>
    <fill>
      <patternFill patternType="solid">
        <fgColor rgb="FFF7F7F5"/>
      </patternFill>
    </fill>
    <fill>
      <patternFill patternType="solid">
        <fgColor rgb="FFEEDED4"/>
      </patternFill>
    </fill>
    <fill>
      <patternFill patternType="solid">
        <fgColor rgb="FFEBDFD5"/>
      </patternFill>
    </fill>
    <fill>
      <patternFill patternType="solid">
        <fgColor rgb="FFD2D2C6"/>
      </patternFill>
    </fill>
    <fill>
      <patternFill patternType="solid">
        <fgColor rgb="FFD1D1C6"/>
      </patternFill>
    </fill>
    <fill>
      <patternFill patternType="solid">
        <fgColor rgb="FFDBDBD1"/>
      </patternFill>
    </fill>
    <fill>
      <patternFill patternType="solid">
        <fgColor rgb="FFDBDBD2"/>
      </patternFill>
    </fill>
    <fill>
      <patternFill patternType="solid">
        <fgColor rgb="FFF7EFE7"/>
      </patternFill>
    </fill>
    <fill>
      <patternFill patternType="solid">
        <fgColor rgb="FFF4E9DD"/>
      </patternFill>
    </fill>
    <fill>
      <patternFill patternType="solid">
        <fgColor rgb="FFE6DBD0"/>
      </patternFill>
    </fill>
    <fill>
      <patternFill patternType="solid">
        <fgColor rgb="FFFEE7E3"/>
      </patternFill>
    </fill>
    <fill>
      <patternFill patternType="solid">
        <fgColor rgb="FFFDEEEB"/>
      </patternFill>
    </fill>
    <fill>
      <patternFill patternType="solid">
        <fgColor rgb="FFFDF3F1"/>
      </patternFill>
    </fill>
    <fill>
      <patternFill patternType="solid">
        <fgColor rgb="FFFCF7F7"/>
      </patternFill>
    </fill>
    <fill>
      <patternFill patternType="solid">
        <fgColor rgb="FFF5F5F4"/>
      </patternFill>
    </fill>
    <fill>
      <patternFill patternType="solid">
        <fgColor rgb="FFF0F3F1"/>
      </patternFill>
    </fill>
    <fill>
      <patternFill patternType="solid">
        <fgColor rgb="FFF6F4F1"/>
      </patternFill>
    </fill>
    <fill>
      <patternFill patternType="solid">
        <fgColor rgb="FFFFF4EF"/>
      </patternFill>
    </fill>
    <fill>
      <patternFill patternType="solid">
        <fgColor rgb="FFFFEFE3"/>
      </patternFill>
    </fill>
    <fill>
      <patternFill patternType="solid">
        <fgColor rgb="FFFBE9D9"/>
      </patternFill>
    </fill>
    <fill>
      <patternFill patternType="solid">
        <fgColor rgb="FFF3E0D8"/>
      </patternFill>
    </fill>
    <fill>
      <patternFill patternType="solid">
        <fgColor rgb="FFFFE3ED"/>
      </patternFill>
    </fill>
    <fill>
      <patternFill patternType="solid">
        <fgColor rgb="FFCCE7E8"/>
      </patternFill>
    </fill>
    <fill>
      <patternFill patternType="solid">
        <fgColor rgb="FFC5DCE8"/>
      </patternFill>
    </fill>
    <fill>
      <patternFill patternType="solid">
        <fgColor rgb="FFC5D3DC"/>
      </patternFill>
    </fill>
    <fill>
      <patternFill patternType="solid">
        <fgColor rgb="FFF6EDE9"/>
      </patternFill>
    </fill>
    <fill>
      <patternFill patternType="none"/>
    </fill>
    <fill>
      <patternFill patternType="solid">
        <fgColor indexed="9"/>
      </patternFill>
    </fill>
    <fill>
      <patternFill patternType="solid">
        <fgColor rgb="FFE2E2DA"/>
      </patternFill>
    </fill>
    <fill>
      <patternFill patternType="solid">
        <fgColor rgb="FFE2E2DB"/>
      </patternFill>
    </fill>
    <fill>
      <patternFill patternType="solid">
        <fgColor rgb="FFDEE2E6"/>
      </patternFill>
    </fill>
    <fill>
      <patternFill patternType="solid">
        <fgColor rgb="FFDEE1E5"/>
      </patternFill>
    </fill>
    <fill>
      <patternFill patternType="solid">
        <fgColor rgb="FFF3E6DE"/>
      </patternFill>
    </fill>
    <fill>
      <patternFill patternType="solid">
        <fgColor rgb="FFF1E7DF"/>
      </patternFill>
    </fill>
    <fill>
      <patternFill patternType="solid">
        <fgColor rgb="FFE1E1D7"/>
      </patternFill>
    </fill>
    <fill>
      <patternFill patternType="solid">
        <fgColor rgb="FFE1E1D8"/>
      </patternFill>
    </fill>
    <fill>
      <patternFill patternType="solid">
        <fgColor rgb="FFFAF4E4"/>
      </patternFill>
    </fill>
    <fill>
      <patternFill patternType="solid">
        <fgColor rgb="FFF9F4E6"/>
      </patternFill>
    </fill>
    <fill>
      <patternFill patternType="solid">
        <fgColor rgb="FFF0DCCF"/>
      </patternFill>
    </fill>
    <fill>
      <patternFill patternType="solid">
        <fgColor rgb="FFEDDDD1"/>
      </patternFill>
    </fill>
    <fill>
      <patternFill patternType="solid">
        <fgColor rgb="FFE1E1DC"/>
      </patternFill>
    </fill>
    <fill>
      <patternFill patternType="solid">
        <fgColor rgb="FFF8C4B7"/>
      </patternFill>
    </fill>
    <fill>
      <patternFill patternType="solid">
        <fgColor rgb="FFF1C7BB"/>
      </patternFill>
    </fill>
    <fill>
      <patternFill patternType="solid">
        <fgColor rgb="FFE2D2C8"/>
      </patternFill>
    </fill>
    <fill>
      <patternFill patternType="solid">
        <fgColor rgb="FFFDF7EE"/>
      </patternFill>
    </fill>
    <fill>
      <patternFill patternType="solid">
        <fgColor rgb="FFECF3EF"/>
      </patternFill>
    </fill>
    <fill>
      <patternFill patternType="solid">
        <fgColor rgb="FFE1E2E6"/>
      </patternFill>
    </fill>
    <fill>
      <patternFill patternType="solid">
        <fgColor rgb="FFEADEDA"/>
      </patternFill>
    </fill>
    <fill>
      <patternFill patternType="solid">
        <fgColor rgb="FFFCF7EF"/>
      </patternFill>
    </fill>
    <fill>
      <patternFill patternType="solid">
        <fgColor rgb="FFEDF3F0"/>
      </patternFill>
    </fill>
    <fill>
      <patternFill patternType="solid">
        <fgColor rgb="FFF5F5F4"/>
      </patternFill>
    </fill>
    <fill>
      <patternFill patternType="solid">
        <fgColor rgb="FFF6DFD6"/>
      </patternFill>
    </fill>
    <fill>
      <patternFill patternType="solid">
        <fgColor rgb="FFFFEFE3"/>
      </patternFill>
    </fill>
    <fill>
      <patternFill patternType="solid">
        <fgColor rgb="FFFDF3F1"/>
      </patternFill>
    </fill>
    <fill>
      <patternFill patternType="solid">
        <fgColor rgb="FFF7F4F0"/>
      </patternFill>
    </fill>
    <fill>
      <patternFill patternType="solid">
        <fgColor rgb="FFF3E0D8"/>
      </patternFill>
    </fill>
    <fill>
      <patternFill patternType="solid">
        <fgColor rgb="FFFCEFE4"/>
      </patternFill>
    </fill>
    <fill>
      <patternFill patternType="solid">
        <fgColor rgb="FFFBF3F1"/>
      </patternFill>
    </fill>
    <fill>
      <patternFill patternType="solid">
        <fgColor rgb="FFF6F4F1"/>
      </patternFill>
    </fill>
    <fill>
      <patternFill patternType="solid">
        <fgColor rgb="FFF2F2F1"/>
      </patternFill>
    </fill>
    <fill>
      <patternFill patternType="solid">
        <fgColor rgb="FFFDEEEB"/>
      </patternFill>
    </fill>
    <fill>
      <patternFill patternType="solid">
        <fgColor rgb="FFE0DCD9"/>
      </patternFill>
    </fill>
    <fill>
      <patternFill patternType="solid">
        <fgColor rgb="FFE0E3DC"/>
      </patternFill>
    </fill>
    <fill>
      <patternFill patternType="solid">
        <fgColor rgb="FFF9F3EF"/>
      </patternFill>
    </fill>
    <fill>
      <patternFill patternType="solid">
        <fgColor rgb="FFF1E8E7"/>
      </patternFill>
    </fill>
    <fill>
      <patternFill patternType="solid">
        <fgColor rgb="FFD6DBE0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rgb="FFFDF3F1"/>
      </patternFill>
    </fill>
    <fill>
      <patternFill patternType="solid">
        <fgColor rgb="FFF5F5F4"/>
      </patternFill>
    </fill>
    <fill>
      <patternFill patternType="solid">
        <fgColor rgb="FFF1DDD0"/>
      </patternFill>
    </fill>
    <fill>
      <patternFill patternType="solid">
        <fgColor rgb="FFF4E6DE"/>
      </patternFill>
    </fill>
    <fill>
      <patternFill patternType="solid">
        <fgColor rgb="FFE2D3C8"/>
      </patternFill>
    </fill>
    <fill>
      <patternFill patternType="solid">
        <fgColor rgb="FFF3E6DE"/>
      </patternFill>
    </fill>
    <fill>
      <patternFill patternType="solid">
        <fgColor rgb="FFF1F4F1"/>
      </patternFill>
    </fill>
    <fill>
      <patternFill patternType="solid">
        <fgColor rgb="FFF8F4F0"/>
      </patternFill>
    </fill>
    <fill>
      <patternFill patternType="solid">
        <fgColor rgb="FFFFEFE3"/>
      </patternFill>
    </fill>
    <fill>
      <patternFill patternType="solid">
        <fgColor rgb="FFF6E0D6"/>
      </patternFill>
    </fill>
    <fill>
      <patternFill patternType="solid">
        <fgColor rgb="FFF5F5F4"/>
      </patternFill>
    </fill>
    <fill>
      <patternFill patternType="solid">
        <fgColor rgb="FFFFDFEE"/>
        <bgColor indexed="64"/>
      </patternFill>
    </fill>
    <fill>
      <patternFill patternType="solid">
        <fgColor rgb="FFFFFCEC"/>
        <bgColor indexed="64"/>
      </patternFill>
    </fill>
    <fill>
      <patternFill patternType="solid">
        <fgColor rgb="FFF2FCF5"/>
        <bgColor indexed="64"/>
      </patternFill>
    </fill>
    <fill>
      <patternFill patternType="solid">
        <fgColor rgb="FFE5F6FD"/>
        <bgColor indexed="64"/>
      </patternFill>
    </fill>
    <fill>
      <patternFill patternType="solid">
        <fgColor rgb="FFF6EC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9E8E6"/>
        <bgColor indexed="64"/>
      </patternFill>
    </fill>
    <fill>
      <patternFill patternType="solid">
        <fgColor rgb="FFE9DEDF"/>
        <bgColor indexed="64"/>
      </patternFill>
    </fill>
    <fill>
      <patternFill patternType="solid">
        <fgColor rgb="FFE8DADB"/>
        <bgColor indexed="64"/>
      </patternFill>
    </fill>
    <fill>
      <patternFill patternType="solid">
        <fgColor rgb="FFE7D8D7"/>
        <bgColor indexed="64"/>
      </patternFill>
    </fill>
    <fill>
      <patternFill patternType="solid">
        <fgColor rgb="FFE6D9D4"/>
        <bgColor indexed="64"/>
      </patternFill>
    </fill>
    <fill>
      <patternFill patternType="solid">
        <fgColor rgb="FFE5DBD2"/>
        <bgColor indexed="64"/>
      </patternFill>
    </fill>
    <fill>
      <patternFill patternType="solid">
        <fgColor rgb="FFE4DDD1"/>
        <bgColor indexed="64"/>
      </patternFill>
    </fill>
    <fill>
      <patternFill patternType="solid">
        <fgColor rgb="FFE3DECF"/>
        <bgColor indexed="64"/>
      </patternFill>
    </fill>
    <fill>
      <patternFill patternType="solid">
        <fgColor rgb="FFE2DFD0"/>
        <bgColor indexed="64"/>
      </patternFill>
    </fill>
    <fill>
      <patternFill patternType="solid">
        <fgColor rgb="FFE7E5DA"/>
        <bgColor indexed="64"/>
      </patternFill>
    </fill>
    <fill>
      <patternFill patternType="solid">
        <fgColor rgb="FFE5E4D9"/>
        <bgColor indexed="64"/>
      </patternFill>
    </fill>
    <fill>
      <patternFill patternType="solid">
        <fgColor rgb="FFE3E4DA"/>
        <bgColor indexed="64"/>
      </patternFill>
    </fill>
    <fill>
      <patternFill patternType="solid">
        <fgColor rgb="FFE1E4DB"/>
        <bgColor indexed="64"/>
      </patternFill>
    </fill>
    <fill>
      <patternFill patternType="solid">
        <fgColor rgb="FFE0E4DC"/>
        <bgColor indexed="64"/>
      </patternFill>
    </fill>
    <fill>
      <patternFill patternType="solid">
        <fgColor rgb="FFDFE3DC"/>
        <bgColor indexed="64"/>
      </patternFill>
    </fill>
    <fill>
      <patternFill patternType="solid">
        <fgColor rgb="FFDDE3DC"/>
        <bgColor indexed="64"/>
      </patternFill>
    </fill>
    <fill>
      <patternFill patternType="solid">
        <fgColor rgb="FFDBE2DD"/>
        <bgColor indexed="64"/>
      </patternFill>
    </fill>
    <fill>
      <patternFill patternType="solid">
        <fgColor rgb="FFDCE4DE"/>
        <bgColor indexed="64"/>
      </patternFill>
    </fill>
    <fill>
      <patternFill patternType="solid">
        <fgColor rgb="FFD9E3DE"/>
        <bgColor indexed="64"/>
      </patternFill>
    </fill>
    <fill>
      <patternFill patternType="solid">
        <fgColor rgb="FFD5E1DE"/>
        <bgColor indexed="64"/>
      </patternFill>
    </fill>
    <fill>
      <patternFill patternType="solid">
        <fgColor rgb="FFD3E0DF"/>
        <bgColor indexed="64"/>
      </patternFill>
    </fill>
    <fill>
      <patternFill patternType="solid">
        <fgColor rgb="FFD1DFE0"/>
        <bgColor indexed="64"/>
      </patternFill>
    </fill>
    <fill>
      <patternFill patternType="solid">
        <fgColor rgb="FFCEDDE0"/>
        <bgColor indexed="64"/>
      </patternFill>
    </fill>
    <fill>
      <patternFill patternType="solid">
        <fgColor rgb="FFD8DFE5"/>
        <bgColor indexed="64"/>
      </patternFill>
    </fill>
    <fill>
      <patternFill patternType="solid">
        <fgColor rgb="FFD6DEE5"/>
        <bgColor indexed="64"/>
      </patternFill>
    </fill>
    <fill>
      <patternFill patternType="solid">
        <fgColor rgb="FFD3DCE5"/>
        <bgColor indexed="64"/>
      </patternFill>
    </fill>
    <fill>
      <patternFill patternType="solid">
        <fgColor rgb="FFD3DBE4"/>
        <bgColor indexed="64"/>
      </patternFill>
    </fill>
    <fill>
      <patternFill patternType="solid">
        <fgColor rgb="FFD7DAE3"/>
        <bgColor indexed="64"/>
      </patternFill>
    </fill>
    <fill>
      <patternFill patternType="solid">
        <fgColor rgb="FFDBD9E2"/>
        <bgColor indexed="64"/>
      </patternFill>
    </fill>
    <fill>
      <patternFill patternType="solid">
        <fgColor rgb="FFDDD8E2"/>
        <bgColor indexed="64"/>
      </patternFill>
    </fill>
    <fill>
      <patternFill patternType="solid">
        <fgColor rgb="FFDFD9E3"/>
        <bgColor indexed="64"/>
      </patternFill>
    </fill>
    <fill>
      <patternFill patternType="solid">
        <fgColor rgb="FFE0D9E3"/>
        <bgColor indexed="64"/>
      </patternFill>
    </fill>
    <fill>
      <patternFill patternType="solid">
        <fgColor rgb="FFE2DAE4"/>
        <bgColor indexed="64"/>
      </patternFill>
    </fill>
    <fill>
      <patternFill patternType="solid">
        <fgColor rgb="FFE1D9E3"/>
        <bgColor indexed="64"/>
      </patternFill>
    </fill>
    <fill>
      <patternFill patternType="solid">
        <fgColor rgb="FFE3D9E1"/>
        <bgColor indexed="64"/>
      </patternFill>
    </fill>
    <fill>
      <patternFill patternType="solid">
        <fgColor rgb="FFE5D9DF"/>
        <bgColor indexed="64"/>
      </patternFill>
    </fill>
    <fill>
      <patternFill patternType="solid">
        <fgColor rgb="FFDFD7E2"/>
        <bgColor indexed="64"/>
      </patternFill>
    </fill>
    <fill>
      <patternFill patternType="solid">
        <fgColor rgb="FFEAE8E6"/>
        <bgColor indexed="64"/>
      </patternFill>
    </fill>
    <fill>
      <patternFill patternType="solid">
        <fgColor rgb="FFCEDEE0"/>
        <bgColor indexed="64"/>
      </patternFill>
    </fill>
    <fill>
      <patternFill patternType="solid">
        <fgColor rgb="FFD9E4DE"/>
        <bgColor indexed="64"/>
      </patternFill>
    </fill>
    <fill>
      <patternFill patternType="solid">
        <fgColor rgb="FFEBE8E6"/>
        <bgColor indexed="64"/>
      </patternFill>
    </fill>
    <fill>
      <patternFill patternType="solid">
        <fgColor rgb="FFE2D4C8"/>
        <bgColor indexed="64"/>
      </patternFill>
    </fill>
  </fills>
  <borders count="95">
    <border>
      <left/>
      <right/>
      <top/>
      <bottom/>
      <diagonal/>
    </border>
    <border>
      <left style="thin">
        <color indexed="10"/>
      </left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 style="thin">
        <color indexed="10"/>
      </right>
      <top/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0"/>
      </bottom>
      <diagonal/>
    </border>
    <border>
      <left/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32"/>
      </right>
      <top style="thin">
        <color indexed="10"/>
      </top>
      <bottom style="thin">
        <color indexed="10"/>
      </bottom>
      <diagonal/>
    </border>
    <border>
      <left style="thin">
        <color indexed="32"/>
      </left>
      <right style="thin">
        <color indexed="32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32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 style="thin">
        <color indexed="11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/>
      <top/>
      <bottom/>
      <diagonal/>
    </border>
    <border>
      <left style="thin">
        <color indexed="32"/>
      </left>
      <right/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64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1"/>
      </right>
      <top style="thin">
        <color indexed="10"/>
      </top>
      <bottom/>
      <diagonal/>
    </border>
    <border>
      <left/>
      <right style="thin">
        <color indexed="11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1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/>
      <right style="thin">
        <color indexed="32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64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64"/>
      </right>
      <top/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/>
      <diagonal/>
    </border>
    <border>
      <left/>
      <right style="thin">
        <color indexed="11"/>
      </right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64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10"/>
      </right>
      <top style="thin">
        <color indexed="1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64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64"/>
      </left>
      <right style="thin">
        <color indexed="32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10"/>
      </right>
      <top style="thin">
        <color indexed="10"/>
      </top>
      <bottom style="thin">
        <color indexed="64"/>
      </bottom>
      <diagonal/>
    </border>
    <border>
      <left/>
      <right style="thin">
        <color indexed="64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/>
      <bottom style="thin">
        <color indexed="10"/>
      </bottom>
      <diagonal/>
    </border>
    <border>
      <left/>
      <right style="thin">
        <color indexed="11"/>
      </right>
      <top style="thin">
        <color indexed="10"/>
      </top>
      <bottom style="thin">
        <color indexed="64"/>
      </bottom>
      <diagonal/>
    </border>
    <border>
      <left/>
      <right/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/>
      <right style="thin">
        <color indexed="10"/>
      </right>
      <top/>
      <bottom style="thin">
        <color indexed="11"/>
      </bottom>
      <diagonal/>
    </border>
    <border>
      <left style="thin">
        <color indexed="64"/>
      </left>
      <right style="thin">
        <color indexed="64"/>
      </right>
      <top/>
      <bottom style="thin">
        <color indexed="11"/>
      </bottom>
      <diagonal/>
    </border>
    <border>
      <left style="thin">
        <color indexed="10"/>
      </left>
      <right style="thin">
        <color indexed="11"/>
      </right>
      <top/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/>
      <diagonal/>
    </border>
    <border>
      <left style="thin">
        <color indexed="11"/>
      </left>
      <right style="thin">
        <color indexed="10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10"/>
      </left>
      <right style="thin">
        <color theme="1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theme="1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theme="1"/>
      </right>
      <top style="thin">
        <color indexed="10"/>
      </top>
      <bottom style="thin">
        <color indexed="10"/>
      </bottom>
      <diagonal/>
    </border>
    <border>
      <left/>
      <right style="thin">
        <color theme="1"/>
      </right>
      <top style="thin">
        <color indexed="10"/>
      </top>
      <bottom style="thin">
        <color indexed="10"/>
      </bottom>
      <diagonal/>
    </border>
    <border>
      <left style="thin">
        <color indexed="32"/>
      </left>
      <right style="thin">
        <color theme="1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theme="1"/>
      </right>
      <top style="thin">
        <color indexed="10"/>
      </top>
      <bottom/>
      <diagonal/>
    </border>
    <border>
      <left style="thin">
        <color indexed="10"/>
      </left>
      <right style="thin">
        <color theme="1"/>
      </right>
      <top/>
      <bottom style="thin">
        <color indexed="10"/>
      </bottom>
      <diagonal/>
    </border>
    <border>
      <left style="thin">
        <color indexed="10"/>
      </left>
      <right style="thin">
        <color theme="1"/>
      </right>
      <top style="thin">
        <color indexed="10"/>
      </top>
      <bottom style="thin">
        <color indexed="64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64"/>
      </bottom>
      <diagonal/>
    </border>
    <border>
      <left/>
      <right style="thin">
        <color indexed="64"/>
      </right>
      <top style="thin">
        <color indexed="11"/>
      </top>
      <bottom style="thin">
        <color indexed="10"/>
      </bottom>
      <diagonal/>
    </border>
    <border>
      <left/>
      <right style="thin">
        <color indexed="64"/>
      </right>
      <top/>
      <bottom style="thin">
        <color indexed="10"/>
      </bottom>
      <diagonal/>
    </border>
    <border>
      <left/>
      <right style="thin">
        <color indexed="64"/>
      </right>
      <top style="thin">
        <color indexed="10"/>
      </top>
      <bottom/>
      <diagonal/>
    </border>
    <border>
      <left/>
      <right style="thin">
        <color indexed="64"/>
      </right>
      <top style="thin">
        <color indexed="10"/>
      </top>
      <bottom style="thin">
        <color indexed="64"/>
      </bottom>
      <diagonal/>
    </border>
    <border>
      <left style="thin">
        <color indexed="11"/>
      </left>
      <right style="thin">
        <color theme="1"/>
      </right>
      <top style="thin">
        <color indexed="11"/>
      </top>
      <bottom style="thin">
        <color indexed="10"/>
      </bottom>
      <diagonal/>
    </border>
    <border>
      <left/>
      <right style="thin">
        <color theme="1"/>
      </right>
      <top style="thin">
        <color indexed="10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1"/>
      </left>
      <right style="thin">
        <color indexed="11"/>
      </right>
      <top/>
      <bottom style="thin">
        <color indexed="10"/>
      </bottom>
      <diagonal/>
    </border>
    <border>
      <left style="thin">
        <color indexed="64"/>
      </left>
      <right/>
      <top style="thin">
        <color indexed="10"/>
      </top>
      <bottom style="thin">
        <color indexed="64"/>
      </bottom>
      <diagonal/>
    </border>
    <border>
      <left style="thin">
        <color indexed="11"/>
      </left>
      <right/>
      <top style="thin">
        <color indexed="10"/>
      </top>
      <bottom style="thin">
        <color indexed="64"/>
      </bottom>
      <diagonal/>
    </border>
  </borders>
  <cellStyleXfs count="4">
    <xf numFmtId="0" fontId="0" fillId="61" borderId="26">
      <alignment vertical="top" wrapText="1"/>
    </xf>
    <xf numFmtId="9" fontId="11" fillId="61" borderId="26">
      <alignment vertical="center"/>
    </xf>
    <xf numFmtId="0" fontId="11" fillId="61" borderId="26">
      <alignment vertical="top" wrapText="1"/>
    </xf>
    <xf numFmtId="0" fontId="11" fillId="61" borderId="26" applyNumberFormat="0" applyFill="0" applyBorder="0" applyProtection="0">
      <alignment vertical="top" wrapText="1"/>
    </xf>
  </cellStyleXfs>
  <cellXfs count="2028">
    <xf numFmtId="0" fontId="0" fillId="0" borderId="0" xfId="0" applyFill="1" applyBorder="1">
      <alignment vertical="top" wrapText="1"/>
    </xf>
    <xf numFmtId="176" fontId="2" fillId="19" borderId="13" xfId="0" applyNumberFormat="1" applyFont="1" applyFill="1" applyBorder="1" applyAlignment="1">
      <alignment horizontal="right" vertical="center" wrapText="1"/>
    </xf>
    <xf numFmtId="176" fontId="6" fillId="20" borderId="13" xfId="0" applyNumberFormat="1" applyFont="1" applyFill="1" applyBorder="1" applyAlignment="1">
      <alignment horizontal="left" vertical="center" wrapText="1"/>
    </xf>
    <xf numFmtId="176" fontId="2" fillId="20" borderId="13" xfId="0" applyNumberFormat="1" applyFont="1" applyFill="1" applyBorder="1" applyAlignment="1">
      <alignment horizontal="right" vertical="center" wrapText="1"/>
    </xf>
    <xf numFmtId="0" fontId="2" fillId="20" borderId="13" xfId="0" applyFont="1" applyFill="1" applyBorder="1" applyAlignment="1">
      <alignment horizontal="right" vertical="center" wrapText="1"/>
    </xf>
    <xf numFmtId="177" fontId="2" fillId="21" borderId="13" xfId="0" applyNumberFormat="1" applyFont="1" applyFill="1" applyBorder="1" applyAlignment="1">
      <alignment horizontal="right" vertical="center" wrapText="1"/>
    </xf>
    <xf numFmtId="176" fontId="2" fillId="22" borderId="13" xfId="0" applyNumberFormat="1" applyFont="1" applyFill="1" applyBorder="1" applyAlignment="1">
      <alignment horizontal="right" vertical="center" wrapText="1"/>
    </xf>
    <xf numFmtId="176" fontId="2" fillId="23" borderId="13" xfId="0" applyNumberFormat="1" applyFont="1" applyFill="1" applyBorder="1" applyAlignment="1">
      <alignment horizontal="right" vertical="center" wrapText="1"/>
    </xf>
    <xf numFmtId="176" fontId="2" fillId="25" borderId="13" xfId="0" applyNumberFormat="1" applyFont="1" applyFill="1" applyBorder="1" applyAlignment="1">
      <alignment horizontal="right" vertical="center" wrapText="1"/>
    </xf>
    <xf numFmtId="176" fontId="2" fillId="25" borderId="13" xfId="0" applyNumberFormat="1" applyFont="1" applyFill="1" applyBorder="1" applyAlignment="1">
      <alignment horizontal="right" vertical="center"/>
    </xf>
    <xf numFmtId="176" fontId="2" fillId="27" borderId="13" xfId="0" applyNumberFormat="1" applyFont="1" applyFill="1" applyBorder="1" applyAlignment="1">
      <alignment horizontal="right" vertical="center" wrapText="1"/>
    </xf>
    <xf numFmtId="0" fontId="7" fillId="6" borderId="13" xfId="0" applyFont="1" applyFill="1" applyBorder="1" applyAlignment="1">
      <alignment horizontal="right" vertical="center" wrapText="1"/>
    </xf>
    <xf numFmtId="176" fontId="2" fillId="28" borderId="13" xfId="0" applyNumberFormat="1" applyFont="1" applyFill="1" applyBorder="1" applyAlignment="1">
      <alignment horizontal="right" vertical="center" wrapText="1"/>
    </xf>
    <xf numFmtId="176" fontId="2" fillId="29" borderId="13" xfId="0" applyNumberFormat="1" applyFont="1" applyFill="1" applyBorder="1" applyAlignment="1">
      <alignment horizontal="right" vertical="center" wrapText="1"/>
    </xf>
    <xf numFmtId="176" fontId="2" fillId="31" borderId="13" xfId="0" applyNumberFormat="1" applyFont="1" applyFill="1" applyBorder="1" applyAlignment="1">
      <alignment horizontal="right" vertical="center" wrapText="1"/>
    </xf>
    <xf numFmtId="176" fontId="2" fillId="33" borderId="13" xfId="0" applyNumberFormat="1" applyFont="1" applyFill="1" applyBorder="1" applyAlignment="1">
      <alignment horizontal="right" vertical="center" wrapText="1"/>
    </xf>
    <xf numFmtId="176" fontId="2" fillId="32" borderId="13" xfId="0" applyNumberFormat="1" applyFont="1" applyFill="1" applyBorder="1" applyAlignment="1">
      <alignment horizontal="right" vertical="center" wrapText="1"/>
    </xf>
    <xf numFmtId="176" fontId="2" fillId="35" borderId="13" xfId="0" applyNumberFormat="1" applyFont="1" applyFill="1" applyBorder="1" applyAlignment="1">
      <alignment horizontal="right" vertical="center" wrapText="1"/>
    </xf>
    <xf numFmtId="176" fontId="2" fillId="36" borderId="13" xfId="0" applyNumberFormat="1" applyFont="1" applyFill="1" applyBorder="1" applyAlignment="1">
      <alignment horizontal="right" vertical="center" wrapText="1"/>
    </xf>
    <xf numFmtId="176" fontId="2" fillId="38" borderId="13" xfId="0" applyNumberFormat="1" applyFont="1" applyFill="1" applyBorder="1" applyAlignment="1">
      <alignment horizontal="right" vertical="center" wrapText="1"/>
    </xf>
    <xf numFmtId="176" fontId="2" fillId="40" borderId="13" xfId="0" applyNumberFormat="1" applyFont="1" applyFill="1" applyBorder="1" applyAlignment="1">
      <alignment horizontal="right" vertical="center" wrapText="1"/>
    </xf>
    <xf numFmtId="0" fontId="7" fillId="6" borderId="18" xfId="0" applyFont="1" applyFill="1" applyBorder="1" applyAlignment="1">
      <alignment horizontal="right" vertical="center" wrapText="1"/>
    </xf>
    <xf numFmtId="0" fontId="2" fillId="47" borderId="13" xfId="0" applyFont="1" applyFill="1" applyBorder="1" applyAlignment="1">
      <alignment horizontal="right" vertical="center" wrapText="1"/>
    </xf>
    <xf numFmtId="0" fontId="2" fillId="53" borderId="13" xfId="0" applyFont="1" applyFill="1" applyBorder="1" applyAlignment="1">
      <alignment horizontal="right" vertical="center" wrapText="1"/>
    </xf>
    <xf numFmtId="0" fontId="2" fillId="49" borderId="13" xfId="0" applyFont="1" applyFill="1" applyBorder="1" applyAlignment="1">
      <alignment horizontal="right" vertical="center" wrapText="1"/>
    </xf>
    <xf numFmtId="176" fontId="2" fillId="57" borderId="13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178" fontId="4" fillId="2" borderId="4" xfId="0" applyNumberFormat="1" applyFont="1" applyFill="1" applyBorder="1" applyAlignment="1">
      <alignment horizontal="left" vertical="center" wrapText="1"/>
    </xf>
    <xf numFmtId="178" fontId="4" fillId="2" borderId="5" xfId="0" applyNumberFormat="1" applyFont="1" applyFill="1" applyBorder="1" applyAlignment="1">
      <alignment horizontal="center" vertical="center" wrapText="1"/>
    </xf>
    <xf numFmtId="179" fontId="4" fillId="2" borderId="4" xfId="0" applyNumberFormat="1" applyFont="1" applyFill="1" applyBorder="1" applyAlignment="1">
      <alignment horizontal="left" vertical="center" wrapText="1"/>
    </xf>
    <xf numFmtId="179" fontId="4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left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180" fontId="4" fillId="5" borderId="11" xfId="0" applyNumberFormat="1" applyFont="1" applyFill="1" applyBorder="1" applyAlignment="1">
      <alignment horizontal="left" vertical="center" wrapText="1"/>
    </xf>
    <xf numFmtId="180" fontId="2" fillId="5" borderId="12" xfId="0" applyNumberFormat="1" applyFont="1" applyFill="1" applyBorder="1" applyAlignment="1">
      <alignment horizontal="right" vertical="center" wrapText="1"/>
    </xf>
    <xf numFmtId="180" fontId="2" fillId="5" borderId="13" xfId="0" applyNumberFormat="1" applyFont="1" applyFill="1" applyBorder="1" applyAlignment="1">
      <alignment horizontal="right" vertical="center" wrapText="1"/>
    </xf>
    <xf numFmtId="180" fontId="0" fillId="0" borderId="0" xfId="0" applyNumberFormat="1" applyFill="1" applyBorder="1" applyAlignment="1">
      <alignment vertical="center" wrapText="1"/>
    </xf>
    <xf numFmtId="0" fontId="4" fillId="6" borderId="11" xfId="0" applyFont="1" applyFill="1" applyBorder="1" applyAlignment="1">
      <alignment horizontal="left" vertical="center" wrapText="1"/>
    </xf>
    <xf numFmtId="0" fontId="2" fillId="6" borderId="16" xfId="0" applyFont="1" applyFill="1" applyBorder="1" applyAlignment="1">
      <alignment horizontal="right" vertical="center" wrapText="1"/>
    </xf>
    <xf numFmtId="0" fontId="2" fillId="6" borderId="18" xfId="0" applyFont="1" applyFill="1" applyBorder="1" applyAlignment="1">
      <alignment horizontal="right" vertical="center" wrapText="1"/>
    </xf>
    <xf numFmtId="49" fontId="3" fillId="7" borderId="11" xfId="0" applyNumberFormat="1" applyFont="1" applyFill="1" applyBorder="1" applyAlignment="1">
      <alignment horizontal="left" vertical="center" wrapText="1"/>
    </xf>
    <xf numFmtId="1" fontId="2" fillId="7" borderId="16" xfId="0" applyNumberFormat="1" applyFont="1" applyFill="1" applyBorder="1" applyAlignment="1">
      <alignment horizontal="left" vertical="center" wrapText="1"/>
    </xf>
    <xf numFmtId="1" fontId="2" fillId="7" borderId="18" xfId="0" applyNumberFormat="1" applyFont="1" applyFill="1" applyBorder="1" applyAlignment="1">
      <alignment horizontal="right" vertical="center" wrapText="1"/>
    </xf>
    <xf numFmtId="49" fontId="4" fillId="8" borderId="11" xfId="0" applyNumberFormat="1" applyFont="1" applyFill="1" applyBorder="1" applyAlignment="1">
      <alignment horizontal="left" vertical="center" wrapText="1"/>
    </xf>
    <xf numFmtId="1" fontId="2" fillId="8" borderId="12" xfId="0" applyNumberFormat="1" applyFont="1" applyFill="1" applyBorder="1" applyAlignment="1">
      <alignment horizontal="right" vertical="center" wrapText="1"/>
    </xf>
    <xf numFmtId="1" fontId="2" fillId="8" borderId="13" xfId="0" applyNumberFormat="1" applyFont="1" applyFill="1" applyBorder="1" applyAlignment="1">
      <alignment horizontal="righ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8" xfId="0" applyFont="1" applyFill="1" applyBorder="1" applyAlignment="1">
      <alignment horizontal="center" vertical="center" wrapText="1"/>
    </xf>
    <xf numFmtId="1" fontId="7" fillId="6" borderId="18" xfId="0" applyNumberFormat="1" applyFont="1" applyFill="1" applyBorder="1" applyAlignment="1">
      <alignment horizontal="right" vertical="center" wrapText="1"/>
    </xf>
    <xf numFmtId="49" fontId="8" fillId="10" borderId="11" xfId="0" applyNumberFormat="1" applyFont="1" applyFill="1" applyBorder="1" applyAlignment="1">
      <alignment horizontal="left" vertical="center" wrapText="1"/>
    </xf>
    <xf numFmtId="176" fontId="7" fillId="10" borderId="12" xfId="0" applyNumberFormat="1" applyFont="1" applyFill="1" applyBorder="1" applyAlignment="1">
      <alignment horizontal="right" vertical="center" wrapText="1"/>
    </xf>
    <xf numFmtId="176" fontId="7" fillId="10" borderId="13" xfId="0" applyNumberFormat="1" applyFont="1" applyFill="1" applyBorder="1" applyAlignment="1">
      <alignment horizontal="right" vertical="center" wrapText="1"/>
    </xf>
    <xf numFmtId="1" fontId="7" fillId="10" borderId="12" xfId="0" applyNumberFormat="1" applyFont="1" applyFill="1" applyBorder="1" applyAlignment="1">
      <alignment horizontal="right" vertical="center" wrapText="1"/>
    </xf>
    <xf numFmtId="1" fontId="7" fillId="10" borderId="13" xfId="0" applyNumberFormat="1" applyFont="1" applyFill="1" applyBorder="1" applyAlignment="1">
      <alignment horizontal="right" vertical="center" wrapText="1"/>
    </xf>
    <xf numFmtId="49" fontId="4" fillId="11" borderId="11" xfId="0" applyNumberFormat="1" applyFont="1" applyFill="1" applyBorder="1" applyAlignment="1">
      <alignment horizontal="left" vertical="center" wrapText="1"/>
    </xf>
    <xf numFmtId="1" fontId="2" fillId="11" borderId="12" xfId="0" applyNumberFormat="1" applyFont="1" applyFill="1" applyBorder="1" applyAlignment="1">
      <alignment horizontal="right" vertical="center" wrapText="1"/>
    </xf>
    <xf numFmtId="1" fontId="2" fillId="11" borderId="13" xfId="0" applyNumberFormat="1" applyFont="1" applyFill="1" applyBorder="1" applyAlignment="1">
      <alignment horizontal="right" vertical="center" wrapText="1"/>
    </xf>
    <xf numFmtId="49" fontId="2" fillId="11" borderId="13" xfId="0" applyNumberFormat="1" applyFont="1" applyFill="1" applyBorder="1" applyAlignment="1">
      <alignment horizontal="right" vertical="center" wrapText="1"/>
    </xf>
    <xf numFmtId="49" fontId="4" fillId="12" borderId="11" xfId="0" applyNumberFormat="1" applyFont="1" applyFill="1" applyBorder="1" applyAlignment="1">
      <alignment horizontal="left" vertical="center" wrapText="1"/>
    </xf>
    <xf numFmtId="0" fontId="2" fillId="12" borderId="12" xfId="0" applyFont="1" applyFill="1" applyBorder="1" applyAlignment="1">
      <alignment horizontal="right" vertical="center" wrapText="1"/>
    </xf>
    <xf numFmtId="0" fontId="2" fillId="12" borderId="13" xfId="0" applyFont="1" applyFill="1" applyBorder="1" applyAlignment="1">
      <alignment horizontal="right" vertical="center" wrapText="1"/>
    </xf>
    <xf numFmtId="1" fontId="2" fillId="12" borderId="12" xfId="0" applyNumberFormat="1" applyFont="1" applyFill="1" applyBorder="1" applyAlignment="1">
      <alignment horizontal="right" vertical="center" wrapText="1"/>
    </xf>
    <xf numFmtId="49" fontId="2" fillId="12" borderId="13" xfId="0" applyNumberFormat="1" applyFont="1" applyFill="1" applyBorder="1" applyAlignment="1">
      <alignment horizontal="right" vertical="center" wrapText="1"/>
    </xf>
    <xf numFmtId="1" fontId="2" fillId="12" borderId="13" xfId="0" applyNumberFormat="1" applyFont="1" applyFill="1" applyBorder="1" applyAlignment="1">
      <alignment horizontal="right" vertical="center" wrapText="1"/>
    </xf>
    <xf numFmtId="49" fontId="3" fillId="13" borderId="11" xfId="0" applyNumberFormat="1" applyFont="1" applyFill="1" applyBorder="1" applyAlignment="1">
      <alignment horizontal="left" vertical="center" wrapText="1"/>
    </xf>
    <xf numFmtId="0" fontId="2" fillId="13" borderId="16" xfId="0" applyFont="1" applyFill="1" applyBorder="1" applyAlignment="1">
      <alignment horizontal="right" vertical="center" wrapText="1"/>
    </xf>
    <xf numFmtId="0" fontId="2" fillId="13" borderId="18" xfId="0" applyFont="1" applyFill="1" applyBorder="1" applyAlignment="1">
      <alignment horizontal="right" vertical="center" wrapText="1"/>
    </xf>
    <xf numFmtId="49" fontId="4" fillId="13" borderId="11" xfId="0" applyNumberFormat="1" applyFont="1" applyFill="1" applyBorder="1" applyAlignment="1">
      <alignment horizontal="left" vertical="center" wrapText="1"/>
    </xf>
    <xf numFmtId="0" fontId="2" fillId="13" borderId="12" xfId="0" applyFont="1" applyFill="1" applyBorder="1" applyAlignment="1">
      <alignment horizontal="right" vertical="center" wrapText="1"/>
    </xf>
    <xf numFmtId="0" fontId="2" fillId="13" borderId="13" xfId="0" applyFont="1" applyFill="1" applyBorder="1" applyAlignment="1">
      <alignment horizontal="right" vertical="center" wrapText="1"/>
    </xf>
    <xf numFmtId="0" fontId="2" fillId="13" borderId="20" xfId="0" applyFont="1" applyFill="1" applyBorder="1" applyAlignment="1">
      <alignment horizontal="right" vertical="center" wrapText="1"/>
    </xf>
    <xf numFmtId="0" fontId="2" fillId="13" borderId="21" xfId="0" applyFont="1" applyFill="1" applyBorder="1" applyAlignment="1">
      <alignment horizontal="right" vertical="center" wrapText="1"/>
    </xf>
    <xf numFmtId="0" fontId="2" fillId="13" borderId="22" xfId="0" applyFont="1" applyFill="1" applyBorder="1" applyAlignment="1">
      <alignment horizontal="right" vertical="center" wrapText="1"/>
    </xf>
    <xf numFmtId="49" fontId="4" fillId="14" borderId="11" xfId="0" applyNumberFormat="1" applyFont="1" applyFill="1" applyBorder="1" applyAlignment="1">
      <alignment horizontal="left" vertical="center" wrapText="1"/>
    </xf>
    <xf numFmtId="0" fontId="2" fillId="14" borderId="12" xfId="0" applyFont="1" applyFill="1" applyBorder="1" applyAlignment="1">
      <alignment horizontal="right" vertical="center" wrapText="1"/>
    </xf>
    <xf numFmtId="1" fontId="5" fillId="14" borderId="13" xfId="0" applyNumberFormat="1" applyFont="1" applyFill="1" applyBorder="1" applyAlignment="1">
      <alignment horizontal="right" vertical="center" wrapText="1"/>
    </xf>
    <xf numFmtId="1" fontId="6" fillId="14" borderId="12" xfId="0" applyNumberFormat="1" applyFont="1" applyFill="1" applyBorder="1" applyAlignment="1">
      <alignment horizontal="right" vertical="center" wrapText="1"/>
    </xf>
    <xf numFmtId="1" fontId="6" fillId="14" borderId="13" xfId="0" applyNumberFormat="1" applyFont="1" applyFill="1" applyBorder="1" applyAlignment="1">
      <alignment horizontal="right" vertical="center" wrapText="1"/>
    </xf>
    <xf numFmtId="1" fontId="6" fillId="14" borderId="17" xfId="0" applyNumberFormat="1" applyFont="1" applyFill="1" applyBorder="1" applyAlignment="1">
      <alignment horizontal="right" vertical="center" wrapText="1"/>
    </xf>
    <xf numFmtId="1" fontId="2" fillId="14" borderId="13" xfId="0" applyNumberFormat="1" applyFont="1" applyFill="1" applyBorder="1" applyAlignment="1">
      <alignment horizontal="right" vertical="center" wrapText="1"/>
    </xf>
    <xf numFmtId="49" fontId="4" fillId="15" borderId="11" xfId="0" applyNumberFormat="1" applyFont="1" applyFill="1" applyBorder="1" applyAlignment="1">
      <alignment horizontal="left" vertical="center" wrapText="1"/>
    </xf>
    <xf numFmtId="0" fontId="2" fillId="15" borderId="12" xfId="0" applyFont="1" applyFill="1" applyBorder="1" applyAlignment="1">
      <alignment horizontal="right" vertical="center" wrapText="1"/>
    </xf>
    <xf numFmtId="1" fontId="5" fillId="15" borderId="13" xfId="0" applyNumberFormat="1" applyFont="1" applyFill="1" applyBorder="1" applyAlignment="1">
      <alignment horizontal="right" vertical="center" wrapText="1"/>
    </xf>
    <xf numFmtId="1" fontId="5" fillId="15" borderId="12" xfId="0" applyNumberFormat="1" applyFont="1" applyFill="1" applyBorder="1" applyAlignment="1">
      <alignment horizontal="right" vertical="center" wrapText="1"/>
    </xf>
    <xf numFmtId="1" fontId="6" fillId="15" borderId="13" xfId="0" applyNumberFormat="1" applyFont="1" applyFill="1" applyBorder="1" applyAlignment="1">
      <alignment horizontal="right" vertical="center" wrapText="1"/>
    </xf>
    <xf numFmtId="1" fontId="5" fillId="15" borderId="17" xfId="0" applyNumberFormat="1" applyFont="1" applyFill="1" applyBorder="1" applyAlignment="1">
      <alignment horizontal="right" vertical="center" wrapText="1"/>
    </xf>
    <xf numFmtId="1" fontId="2" fillId="15" borderId="13" xfId="0" applyNumberFormat="1" applyFont="1" applyFill="1" applyBorder="1" applyAlignment="1">
      <alignment horizontal="right" vertical="center" wrapText="1"/>
    </xf>
    <xf numFmtId="49" fontId="4" fillId="16" borderId="11" xfId="0" applyNumberFormat="1" applyFont="1" applyFill="1" applyBorder="1" applyAlignment="1">
      <alignment horizontal="left" vertical="center" wrapText="1"/>
    </xf>
    <xf numFmtId="0" fontId="2" fillId="16" borderId="12" xfId="0" applyFont="1" applyFill="1" applyBorder="1" applyAlignment="1">
      <alignment horizontal="right" vertical="center" wrapText="1"/>
    </xf>
    <xf numFmtId="1" fontId="5" fillId="16" borderId="13" xfId="0" applyNumberFormat="1" applyFont="1" applyFill="1" applyBorder="1" applyAlignment="1">
      <alignment horizontal="right" vertical="center" wrapText="1"/>
    </xf>
    <xf numFmtId="1" fontId="6" fillId="16" borderId="13" xfId="0" applyNumberFormat="1" applyFont="1" applyFill="1" applyBorder="1" applyAlignment="1">
      <alignment horizontal="right" vertical="center" wrapText="1"/>
    </xf>
    <xf numFmtId="1" fontId="5" fillId="16" borderId="12" xfId="0" applyNumberFormat="1" applyFont="1" applyFill="1" applyBorder="1" applyAlignment="1">
      <alignment horizontal="right" vertical="center" wrapText="1"/>
    </xf>
    <xf numFmtId="1" fontId="5" fillId="16" borderId="17" xfId="0" applyNumberFormat="1" applyFont="1" applyFill="1" applyBorder="1" applyAlignment="1">
      <alignment horizontal="right" vertical="center" wrapText="1"/>
    </xf>
    <xf numFmtId="1" fontId="2" fillId="16" borderId="13" xfId="0" applyNumberFormat="1" applyFont="1" applyFill="1" applyBorder="1" applyAlignment="1">
      <alignment horizontal="right" vertical="center" wrapText="1"/>
    </xf>
    <xf numFmtId="49" fontId="4" fillId="17" borderId="11" xfId="0" applyNumberFormat="1" applyFont="1" applyFill="1" applyBorder="1" applyAlignment="1">
      <alignment horizontal="left" vertical="center" wrapText="1"/>
    </xf>
    <xf numFmtId="0" fontId="2" fillId="17" borderId="12" xfId="0" applyFont="1" applyFill="1" applyBorder="1" applyAlignment="1">
      <alignment horizontal="right" vertical="center" wrapText="1"/>
    </xf>
    <xf numFmtId="1" fontId="5" fillId="17" borderId="13" xfId="0" applyNumberFormat="1" applyFont="1" applyFill="1" applyBorder="1" applyAlignment="1">
      <alignment horizontal="right" vertical="center" wrapText="1"/>
    </xf>
    <xf numFmtId="1" fontId="5" fillId="17" borderId="12" xfId="0" applyNumberFormat="1" applyFont="1" applyFill="1" applyBorder="1" applyAlignment="1">
      <alignment horizontal="right" vertical="center" wrapText="1"/>
    </xf>
    <xf numFmtId="1" fontId="6" fillId="17" borderId="13" xfId="0" applyNumberFormat="1" applyFont="1" applyFill="1" applyBorder="1" applyAlignment="1">
      <alignment horizontal="right" vertical="center" wrapText="1"/>
    </xf>
    <xf numFmtId="49" fontId="5" fillId="17" borderId="12" xfId="0" applyNumberFormat="1" applyFont="1" applyFill="1" applyBorder="1" applyAlignment="1">
      <alignment horizontal="right" vertical="center" wrapText="1"/>
    </xf>
    <xf numFmtId="9" fontId="5" fillId="17" borderId="13" xfId="0" applyNumberFormat="1" applyFont="1" applyFill="1" applyBorder="1" applyAlignment="1">
      <alignment horizontal="right" vertical="center" wrapText="1"/>
    </xf>
    <xf numFmtId="9" fontId="5" fillId="17" borderId="12" xfId="0" applyNumberFormat="1" applyFont="1" applyFill="1" applyBorder="1" applyAlignment="1">
      <alignment horizontal="right" vertical="center" wrapText="1"/>
    </xf>
    <xf numFmtId="0" fontId="2" fillId="6" borderId="16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center" vertical="center" wrapText="1"/>
    </xf>
    <xf numFmtId="49" fontId="3" fillId="18" borderId="11" xfId="0" applyNumberFormat="1" applyFont="1" applyFill="1" applyBorder="1" applyAlignment="1">
      <alignment horizontal="left" vertical="center" wrapText="1"/>
    </xf>
    <xf numFmtId="49" fontId="4" fillId="19" borderId="11" xfId="0" applyNumberFormat="1" applyFont="1" applyFill="1" applyBorder="1" applyAlignment="1">
      <alignment horizontal="left" vertical="center" wrapText="1"/>
    </xf>
    <xf numFmtId="0" fontId="2" fillId="19" borderId="12" xfId="0" applyFont="1" applyFill="1" applyBorder="1" applyAlignment="1">
      <alignment horizontal="left" vertical="center" wrapText="1"/>
    </xf>
    <xf numFmtId="0" fontId="2" fillId="19" borderId="13" xfId="0" applyFont="1" applyFill="1" applyBorder="1" applyAlignment="1">
      <alignment horizontal="right" vertical="center" wrapText="1"/>
    </xf>
    <xf numFmtId="0" fontId="6" fillId="19" borderId="13" xfId="0" applyFont="1" applyFill="1" applyBorder="1" applyAlignment="1">
      <alignment horizontal="right" vertical="center" wrapText="1"/>
    </xf>
    <xf numFmtId="176" fontId="2" fillId="19" borderId="12" xfId="0" applyNumberFormat="1" applyFont="1" applyFill="1" applyBorder="1" applyAlignment="1">
      <alignment horizontal="left" vertical="center" wrapText="1"/>
    </xf>
    <xf numFmtId="176" fontId="6" fillId="19" borderId="13" xfId="0" applyNumberFormat="1" applyFont="1" applyFill="1" applyBorder="1" applyAlignment="1">
      <alignment horizontal="right" vertical="center" wrapText="1"/>
    </xf>
    <xf numFmtId="49" fontId="4" fillId="20" borderId="11" xfId="0" applyNumberFormat="1" applyFont="1" applyFill="1" applyBorder="1" applyAlignment="1">
      <alignment horizontal="left" vertical="center" wrapText="1"/>
    </xf>
    <xf numFmtId="49" fontId="2" fillId="20" borderId="12" xfId="0" applyNumberFormat="1" applyFont="1" applyFill="1" applyBorder="1" applyAlignment="1">
      <alignment horizontal="left" vertical="center" wrapText="1"/>
    </xf>
    <xf numFmtId="176" fontId="6" fillId="20" borderId="13" xfId="0" applyNumberFormat="1" applyFont="1" applyFill="1" applyBorder="1" applyAlignment="1">
      <alignment horizontal="right" vertical="center" wrapText="1"/>
    </xf>
    <xf numFmtId="176" fontId="5" fillId="20" borderId="13" xfId="0" applyNumberFormat="1" applyFont="1" applyFill="1" applyBorder="1" applyAlignment="1">
      <alignment horizontal="right" vertical="center" wrapText="1"/>
    </xf>
    <xf numFmtId="49" fontId="4" fillId="21" borderId="11" xfId="0" applyNumberFormat="1" applyFont="1" applyFill="1" applyBorder="1" applyAlignment="1">
      <alignment horizontal="left" vertical="center" wrapText="1"/>
    </xf>
    <xf numFmtId="177" fontId="2" fillId="21" borderId="12" xfId="0" applyNumberFormat="1" applyFont="1" applyFill="1" applyBorder="1" applyAlignment="1">
      <alignment horizontal="left" vertical="center" wrapText="1"/>
    </xf>
    <xf numFmtId="177" fontId="5" fillId="21" borderId="13" xfId="0" applyNumberFormat="1" applyFont="1" applyFill="1" applyBorder="1" applyAlignment="1">
      <alignment horizontal="right" vertical="center" wrapText="1"/>
    </xf>
    <xf numFmtId="49" fontId="4" fillId="22" borderId="11" xfId="0" applyNumberFormat="1" applyFont="1" applyFill="1" applyBorder="1" applyAlignment="1">
      <alignment horizontal="left" vertical="center" wrapText="1"/>
    </xf>
    <xf numFmtId="0" fontId="2" fillId="22" borderId="12" xfId="0" applyFont="1" applyFill="1" applyBorder="1" applyAlignment="1">
      <alignment horizontal="left" vertical="center" wrapText="1"/>
    </xf>
    <xf numFmtId="0" fontId="2" fillId="22" borderId="13" xfId="0" applyFont="1" applyFill="1" applyBorder="1" applyAlignment="1">
      <alignment horizontal="right" vertical="center" wrapText="1"/>
    </xf>
    <xf numFmtId="176" fontId="2" fillId="22" borderId="12" xfId="0" applyNumberFormat="1" applyFont="1" applyFill="1" applyBorder="1" applyAlignment="1">
      <alignment horizontal="left" vertical="center" wrapText="1"/>
    </xf>
    <xf numFmtId="176" fontId="6" fillId="22" borderId="13" xfId="0" applyNumberFormat="1" applyFont="1" applyFill="1" applyBorder="1" applyAlignment="1">
      <alignment horizontal="right" vertical="center" wrapText="1"/>
    </xf>
    <xf numFmtId="49" fontId="4" fillId="23" borderId="11" xfId="0" applyNumberFormat="1" applyFont="1" applyFill="1" applyBorder="1" applyAlignment="1">
      <alignment horizontal="left" vertical="center" wrapText="1"/>
    </xf>
    <xf numFmtId="0" fontId="2" fillId="23" borderId="12" xfId="0" applyFont="1" applyFill="1" applyBorder="1" applyAlignment="1">
      <alignment horizontal="left" vertical="center" wrapText="1"/>
    </xf>
    <xf numFmtId="0" fontId="2" fillId="23" borderId="13" xfId="0" applyFont="1" applyFill="1" applyBorder="1" applyAlignment="1">
      <alignment horizontal="right" vertical="center" wrapText="1"/>
    </xf>
    <xf numFmtId="176" fontId="2" fillId="23" borderId="12" xfId="0" applyNumberFormat="1" applyFont="1" applyFill="1" applyBorder="1" applyAlignment="1">
      <alignment horizontal="left" vertical="center" wrapText="1"/>
    </xf>
    <xf numFmtId="176" fontId="6" fillId="23" borderId="13" xfId="0" applyNumberFormat="1" applyFont="1" applyFill="1" applyBorder="1" applyAlignment="1">
      <alignment horizontal="right" vertical="center" wrapText="1"/>
    </xf>
    <xf numFmtId="176" fontId="5" fillId="23" borderId="13" xfId="0" applyNumberFormat="1" applyFont="1" applyFill="1" applyBorder="1" applyAlignment="1">
      <alignment horizontal="right" vertical="center" wrapText="1"/>
    </xf>
    <xf numFmtId="0" fontId="2" fillId="23" borderId="23" xfId="0" applyFont="1" applyFill="1" applyBorder="1" applyAlignment="1">
      <alignment horizontal="left" vertical="center" wrapText="1"/>
    </xf>
    <xf numFmtId="0" fontId="2" fillId="23" borderId="24" xfId="0" applyFont="1" applyFill="1" applyBorder="1" applyAlignment="1">
      <alignment horizontal="right" vertical="center" wrapText="1"/>
    </xf>
    <xf numFmtId="176" fontId="2" fillId="23" borderId="23" xfId="0" applyNumberFormat="1" applyFont="1" applyFill="1" applyBorder="1" applyAlignment="1">
      <alignment horizontal="left" vertical="center" wrapText="1"/>
    </xf>
    <xf numFmtId="176" fontId="6" fillId="23" borderId="24" xfId="0" applyNumberFormat="1" applyFont="1" applyFill="1" applyBorder="1" applyAlignment="1">
      <alignment horizontal="right" vertical="center" wrapText="1"/>
    </xf>
    <xf numFmtId="49" fontId="4" fillId="24" borderId="25" xfId="0" applyNumberFormat="1" applyFont="1" applyFill="1" applyBorder="1" applyAlignment="1">
      <alignment horizontal="left" vertical="center" wrapText="1"/>
    </xf>
    <xf numFmtId="49" fontId="4" fillId="25" borderId="11" xfId="0" applyNumberFormat="1" applyFont="1" applyFill="1" applyBorder="1" applyAlignment="1">
      <alignment horizontal="left" vertical="center" wrapText="1"/>
    </xf>
    <xf numFmtId="0" fontId="2" fillId="25" borderId="27" xfId="0" applyFont="1" applyFill="1" applyBorder="1" applyAlignment="1">
      <alignment horizontal="left" vertical="center" wrapText="1"/>
    </xf>
    <xf numFmtId="0" fontId="2" fillId="25" borderId="28" xfId="0" applyFont="1" applyFill="1" applyBorder="1" applyAlignment="1">
      <alignment horizontal="right" vertical="center" wrapText="1"/>
    </xf>
    <xf numFmtId="176" fontId="2" fillId="25" borderId="27" xfId="0" applyNumberFormat="1" applyFont="1" applyFill="1" applyBorder="1" applyAlignment="1">
      <alignment horizontal="left" vertical="center" wrapText="1"/>
    </xf>
    <xf numFmtId="176" fontId="6" fillId="25" borderId="28" xfId="0" applyNumberFormat="1" applyFont="1" applyFill="1" applyBorder="1" applyAlignment="1">
      <alignment horizontal="right" vertical="center" wrapText="1"/>
    </xf>
    <xf numFmtId="176" fontId="2" fillId="25" borderId="28" xfId="0" applyNumberFormat="1" applyFont="1" applyFill="1" applyBorder="1" applyAlignment="1">
      <alignment horizontal="right" vertical="center" wrapText="1"/>
    </xf>
    <xf numFmtId="0" fontId="2" fillId="25" borderId="12" xfId="0" applyFont="1" applyFill="1" applyBorder="1" applyAlignment="1">
      <alignment horizontal="left" vertical="center" wrapText="1"/>
    </xf>
    <xf numFmtId="0" fontId="2" fillId="25" borderId="13" xfId="0" applyFont="1" applyFill="1" applyBorder="1" applyAlignment="1">
      <alignment horizontal="right" vertical="center" wrapText="1"/>
    </xf>
    <xf numFmtId="176" fontId="2" fillId="25" borderId="12" xfId="0" applyNumberFormat="1" applyFont="1" applyFill="1" applyBorder="1" applyAlignment="1">
      <alignment horizontal="left" vertical="center" wrapText="1"/>
    </xf>
    <xf numFmtId="176" fontId="5" fillId="25" borderId="13" xfId="0" applyNumberFormat="1" applyFont="1" applyFill="1" applyBorder="1" applyAlignment="1">
      <alignment horizontal="right" vertical="center" wrapText="1"/>
    </xf>
    <xf numFmtId="176" fontId="6" fillId="25" borderId="13" xfId="0" applyNumberFormat="1" applyFont="1" applyFill="1" applyBorder="1" applyAlignment="1">
      <alignment horizontal="right" vertical="center" wrapText="1"/>
    </xf>
    <xf numFmtId="49" fontId="4" fillId="26" borderId="11" xfId="0" applyNumberFormat="1" applyFont="1" applyFill="1" applyBorder="1" applyAlignment="1">
      <alignment horizontal="left" vertical="center" wrapText="1"/>
    </xf>
    <xf numFmtId="0" fontId="2" fillId="26" borderId="16" xfId="0" applyFont="1" applyFill="1" applyBorder="1" applyAlignment="1">
      <alignment horizontal="left" vertical="center" wrapText="1"/>
    </xf>
    <xf numFmtId="0" fontId="2" fillId="26" borderId="18" xfId="0" applyFont="1" applyFill="1" applyBorder="1" applyAlignment="1">
      <alignment horizontal="right" vertical="center" wrapText="1"/>
    </xf>
    <xf numFmtId="0" fontId="2" fillId="26" borderId="18" xfId="0" applyFont="1" applyFill="1" applyBorder="1" applyAlignment="1">
      <alignment horizontal="center" vertical="center" wrapText="1"/>
    </xf>
    <xf numFmtId="176" fontId="2" fillId="26" borderId="16" xfId="0" applyNumberFormat="1" applyFont="1" applyFill="1" applyBorder="1" applyAlignment="1">
      <alignment horizontal="left" vertical="center" wrapText="1"/>
    </xf>
    <xf numFmtId="176" fontId="2" fillId="26" borderId="18" xfId="0" applyNumberFormat="1" applyFont="1" applyFill="1" applyBorder="1" applyAlignment="1">
      <alignment horizontal="right" vertical="center" wrapText="1"/>
    </xf>
    <xf numFmtId="49" fontId="4" fillId="27" borderId="11" xfId="0" applyNumberFormat="1" applyFont="1" applyFill="1" applyBorder="1" applyAlignment="1">
      <alignment horizontal="left" vertical="center" wrapText="1"/>
    </xf>
    <xf numFmtId="0" fontId="2" fillId="27" borderId="12" xfId="0" applyFont="1" applyFill="1" applyBorder="1" applyAlignment="1">
      <alignment horizontal="left" vertical="center" wrapText="1"/>
    </xf>
    <xf numFmtId="0" fontId="2" fillId="27" borderId="13" xfId="0" applyFont="1" applyFill="1" applyBorder="1" applyAlignment="1">
      <alignment horizontal="right" vertical="center" wrapText="1"/>
    </xf>
    <xf numFmtId="176" fontId="2" fillId="27" borderId="12" xfId="0" applyNumberFormat="1" applyFont="1" applyFill="1" applyBorder="1" applyAlignment="1">
      <alignment horizontal="left" vertical="center" wrapText="1"/>
    </xf>
    <xf numFmtId="176" fontId="6" fillId="27" borderId="13" xfId="0" applyNumberFormat="1" applyFont="1" applyFill="1" applyBorder="1" applyAlignment="1">
      <alignment horizontal="right" vertical="center" wrapText="1"/>
    </xf>
    <xf numFmtId="49" fontId="3" fillId="28" borderId="11" xfId="0" applyNumberFormat="1" applyFont="1" applyFill="1" applyBorder="1" applyAlignment="1">
      <alignment horizontal="left" vertical="center" wrapText="1"/>
    </xf>
    <xf numFmtId="0" fontId="2" fillId="28" borderId="16" xfId="0" applyFont="1" applyFill="1" applyBorder="1" applyAlignment="1">
      <alignment horizontal="left" vertical="center" wrapText="1"/>
    </xf>
    <xf numFmtId="0" fontId="2" fillId="28" borderId="18" xfId="0" applyFont="1" applyFill="1" applyBorder="1" applyAlignment="1">
      <alignment horizontal="right" vertical="center" wrapText="1"/>
    </xf>
    <xf numFmtId="176" fontId="2" fillId="28" borderId="18" xfId="0" applyNumberFormat="1" applyFont="1" applyFill="1" applyBorder="1" applyAlignment="1">
      <alignment horizontal="right" vertical="center" wrapText="1"/>
    </xf>
    <xf numFmtId="49" fontId="4" fillId="29" borderId="11" xfId="0" applyNumberFormat="1" applyFont="1" applyFill="1" applyBorder="1" applyAlignment="1">
      <alignment horizontal="left" vertical="center" wrapText="1"/>
    </xf>
    <xf numFmtId="0" fontId="2" fillId="29" borderId="12" xfId="0" applyFont="1" applyFill="1" applyBorder="1" applyAlignment="1">
      <alignment horizontal="left" vertical="center" wrapText="1"/>
    </xf>
    <xf numFmtId="0" fontId="2" fillId="29" borderId="13" xfId="0" applyFont="1" applyFill="1" applyBorder="1" applyAlignment="1">
      <alignment horizontal="right" vertical="center" wrapText="1"/>
    </xf>
    <xf numFmtId="176" fontId="6" fillId="29" borderId="13" xfId="0" applyNumberFormat="1" applyFont="1" applyFill="1" applyBorder="1" applyAlignment="1">
      <alignment horizontal="right" vertical="center" wrapText="1"/>
    </xf>
    <xf numFmtId="176" fontId="5" fillId="29" borderId="13" xfId="0" applyNumberFormat="1" applyFont="1" applyFill="1" applyBorder="1" applyAlignment="1">
      <alignment horizontal="right" vertical="center" wrapText="1"/>
    </xf>
    <xf numFmtId="49" fontId="4" fillId="32" borderId="11" xfId="0" applyNumberFormat="1" applyFont="1" applyFill="1" applyBorder="1" applyAlignment="1">
      <alignment horizontal="left" vertical="center" wrapText="1"/>
    </xf>
    <xf numFmtId="0" fontId="2" fillId="32" borderId="12" xfId="0" applyFont="1" applyFill="1" applyBorder="1" applyAlignment="1">
      <alignment horizontal="left" vertical="center" wrapText="1"/>
    </xf>
    <xf numFmtId="0" fontId="2" fillId="32" borderId="13" xfId="0" applyFont="1" applyFill="1" applyBorder="1" applyAlignment="1">
      <alignment horizontal="right" vertical="center" wrapText="1"/>
    </xf>
    <xf numFmtId="176" fontId="5" fillId="32" borderId="13" xfId="0" applyNumberFormat="1" applyFont="1" applyFill="1" applyBorder="1" applyAlignment="1">
      <alignment horizontal="right" vertical="center" wrapText="1"/>
    </xf>
    <xf numFmtId="176" fontId="6" fillId="32" borderId="13" xfId="0" applyNumberFormat="1" applyFont="1" applyFill="1" applyBorder="1" applyAlignment="1">
      <alignment horizontal="right" vertical="center" wrapText="1"/>
    </xf>
    <xf numFmtId="49" fontId="4" fillId="35" borderId="11" xfId="0" applyNumberFormat="1" applyFont="1" applyFill="1" applyBorder="1" applyAlignment="1">
      <alignment horizontal="left" vertical="center" wrapText="1"/>
    </xf>
    <xf numFmtId="0" fontId="2" fillId="35" borderId="12" xfId="0" applyFont="1" applyFill="1" applyBorder="1" applyAlignment="1">
      <alignment horizontal="left" vertical="center" wrapText="1"/>
    </xf>
    <xf numFmtId="0" fontId="2" fillId="35" borderId="13" xfId="0" applyFont="1" applyFill="1" applyBorder="1" applyAlignment="1">
      <alignment horizontal="right" vertical="center" wrapText="1"/>
    </xf>
    <xf numFmtId="176" fontId="6" fillId="35" borderId="13" xfId="0" applyNumberFormat="1" applyFont="1" applyFill="1" applyBorder="1" applyAlignment="1">
      <alignment horizontal="right" vertical="center" wrapText="1"/>
    </xf>
    <xf numFmtId="176" fontId="5" fillId="35" borderId="13" xfId="0" applyNumberFormat="1" applyFont="1" applyFill="1" applyBorder="1" applyAlignment="1">
      <alignment horizontal="right" vertical="center" wrapText="1"/>
    </xf>
    <xf numFmtId="49" fontId="4" fillId="36" borderId="11" xfId="0" applyNumberFormat="1" applyFont="1" applyFill="1" applyBorder="1" applyAlignment="1">
      <alignment horizontal="left" vertical="center" wrapText="1"/>
    </xf>
    <xf numFmtId="0" fontId="2" fillId="36" borderId="12" xfId="0" applyFont="1" applyFill="1" applyBorder="1" applyAlignment="1">
      <alignment horizontal="left" vertical="center" wrapText="1"/>
    </xf>
    <xf numFmtId="0" fontId="2" fillId="36" borderId="13" xfId="0" applyFont="1" applyFill="1" applyBorder="1" applyAlignment="1">
      <alignment horizontal="right" vertical="center" wrapText="1"/>
    </xf>
    <xf numFmtId="176" fontId="6" fillId="36" borderId="13" xfId="0" applyNumberFormat="1" applyFont="1" applyFill="1" applyBorder="1" applyAlignment="1">
      <alignment horizontal="right" vertical="center" wrapText="1"/>
    </xf>
    <xf numFmtId="49" fontId="4" fillId="38" borderId="11" xfId="0" applyNumberFormat="1" applyFont="1" applyFill="1" applyBorder="1" applyAlignment="1">
      <alignment horizontal="left" vertical="center" wrapText="1"/>
    </xf>
    <xf numFmtId="0" fontId="2" fillId="38" borderId="12" xfId="0" applyFont="1" applyFill="1" applyBorder="1" applyAlignment="1">
      <alignment horizontal="left" vertical="center" wrapText="1"/>
    </xf>
    <xf numFmtId="0" fontId="2" fillId="38" borderId="13" xfId="0" applyFont="1" applyFill="1" applyBorder="1" applyAlignment="1">
      <alignment horizontal="right" vertical="center" wrapText="1"/>
    </xf>
    <xf numFmtId="176" fontId="5" fillId="38" borderId="13" xfId="0" applyNumberFormat="1" applyFont="1" applyFill="1" applyBorder="1" applyAlignment="1">
      <alignment horizontal="right" vertical="center" wrapText="1"/>
    </xf>
    <xf numFmtId="176" fontId="6" fillId="38" borderId="13" xfId="0" applyNumberFormat="1" applyFont="1" applyFill="1" applyBorder="1" applyAlignment="1">
      <alignment horizontal="right" vertical="center" wrapText="1"/>
    </xf>
    <xf numFmtId="49" fontId="4" fillId="40" borderId="11" xfId="0" applyNumberFormat="1" applyFont="1" applyFill="1" applyBorder="1" applyAlignment="1">
      <alignment horizontal="left" vertical="center" wrapText="1"/>
    </xf>
    <xf numFmtId="0" fontId="2" fillId="40" borderId="12" xfId="0" applyFont="1" applyFill="1" applyBorder="1" applyAlignment="1">
      <alignment horizontal="left" vertical="center" wrapText="1"/>
    </xf>
    <xf numFmtId="0" fontId="2" fillId="40" borderId="13" xfId="0" applyFont="1" applyFill="1" applyBorder="1" applyAlignment="1">
      <alignment horizontal="right" vertical="center" wrapText="1"/>
    </xf>
    <xf numFmtId="176" fontId="5" fillId="40" borderId="13" xfId="0" applyNumberFormat="1" applyFont="1" applyFill="1" applyBorder="1" applyAlignment="1">
      <alignment horizontal="right" vertical="center" wrapText="1"/>
    </xf>
    <xf numFmtId="176" fontId="6" fillId="40" borderId="13" xfId="0" applyNumberFormat="1" applyFont="1" applyFill="1" applyBorder="1" applyAlignment="1">
      <alignment horizontal="right" vertical="center" wrapText="1"/>
    </xf>
    <xf numFmtId="49" fontId="3" fillId="42" borderId="11" xfId="0" applyNumberFormat="1" applyFont="1" applyFill="1" applyBorder="1" applyAlignment="1">
      <alignment horizontal="left" vertical="center" wrapText="1"/>
    </xf>
    <xf numFmtId="49" fontId="4" fillId="43" borderId="11" xfId="0" applyNumberFormat="1" applyFont="1" applyFill="1" applyBorder="1" applyAlignment="1">
      <alignment horizontal="left" vertical="center" wrapText="1"/>
    </xf>
    <xf numFmtId="49" fontId="2" fillId="43" borderId="12" xfId="0" applyNumberFormat="1" applyFont="1" applyFill="1" applyBorder="1" applyAlignment="1">
      <alignment horizontal="right" vertical="center" wrapText="1"/>
    </xf>
    <xf numFmtId="49" fontId="2" fillId="43" borderId="13" xfId="0" applyNumberFormat="1" applyFont="1" applyFill="1" applyBorder="1" applyAlignment="1">
      <alignment horizontal="right" vertical="center" wrapText="1"/>
    </xf>
    <xf numFmtId="49" fontId="4" fillId="44" borderId="11" xfId="0" applyNumberFormat="1" applyFont="1" applyFill="1" applyBorder="1" applyAlignment="1">
      <alignment horizontal="left" vertical="center" wrapText="1"/>
    </xf>
    <xf numFmtId="49" fontId="2" fillId="44" borderId="12" xfId="0" applyNumberFormat="1" applyFont="1" applyFill="1" applyBorder="1" applyAlignment="1">
      <alignment horizontal="right" vertical="center" wrapText="1"/>
    </xf>
    <xf numFmtId="49" fontId="2" fillId="44" borderId="13" xfId="0" applyNumberFormat="1" applyFont="1" applyFill="1" applyBorder="1" applyAlignment="1">
      <alignment horizontal="right" vertical="center" wrapText="1"/>
    </xf>
    <xf numFmtId="49" fontId="3" fillId="45" borderId="11" xfId="0" applyNumberFormat="1" applyFont="1" applyFill="1" applyBorder="1" applyAlignment="1">
      <alignment horizontal="left" vertical="center" wrapText="1"/>
    </xf>
    <xf numFmtId="49" fontId="4" fillId="47" borderId="11" xfId="0" applyNumberFormat="1" applyFont="1" applyFill="1" applyBorder="1" applyAlignment="1">
      <alignment horizontal="left" vertical="center" wrapText="1"/>
    </xf>
    <xf numFmtId="0" fontId="2" fillId="47" borderId="12" xfId="0" applyFont="1" applyFill="1" applyBorder="1" applyAlignment="1">
      <alignment horizontal="left" vertical="center" wrapText="1"/>
    </xf>
    <xf numFmtId="49" fontId="4" fillId="49" borderId="11" xfId="0" applyNumberFormat="1" applyFont="1" applyFill="1" applyBorder="1" applyAlignment="1">
      <alignment horizontal="left" vertical="center" wrapText="1"/>
    </xf>
    <xf numFmtId="0" fontId="2" fillId="49" borderId="12" xfId="0" applyFont="1" applyFill="1" applyBorder="1" applyAlignment="1">
      <alignment horizontal="left" vertical="center" wrapText="1"/>
    </xf>
    <xf numFmtId="49" fontId="4" fillId="51" borderId="11" xfId="0" applyNumberFormat="1" applyFont="1" applyFill="1" applyBorder="1" applyAlignment="1">
      <alignment horizontal="left" vertical="center" wrapText="1"/>
    </xf>
    <xf numFmtId="0" fontId="2" fillId="51" borderId="12" xfId="0" applyFont="1" applyFill="1" applyBorder="1" applyAlignment="1">
      <alignment horizontal="left" vertical="center" wrapText="1"/>
    </xf>
    <xf numFmtId="0" fontId="2" fillId="51" borderId="13" xfId="0" applyFont="1" applyFill="1" applyBorder="1" applyAlignment="1">
      <alignment horizontal="right" vertical="center" wrapText="1"/>
    </xf>
    <xf numFmtId="0" fontId="2" fillId="51" borderId="12" xfId="0" applyFont="1" applyFill="1" applyBorder="1" applyAlignment="1">
      <alignment horizontal="right" vertical="center" wrapText="1"/>
    </xf>
    <xf numFmtId="49" fontId="4" fillId="53" borderId="11" xfId="0" applyNumberFormat="1" applyFont="1" applyFill="1" applyBorder="1" applyAlignment="1">
      <alignment horizontal="left" vertical="center" wrapText="1"/>
    </xf>
    <xf numFmtId="0" fontId="2" fillId="53" borderId="12" xfId="0" applyFont="1" applyFill="1" applyBorder="1" applyAlignment="1">
      <alignment horizontal="left" vertical="center" wrapText="1"/>
    </xf>
    <xf numFmtId="0" fontId="2" fillId="53" borderId="12" xfId="0" applyFont="1" applyFill="1" applyBorder="1" applyAlignment="1">
      <alignment horizontal="right" vertical="center" wrapText="1"/>
    </xf>
    <xf numFmtId="49" fontId="4" fillId="55" borderId="11" xfId="0" applyNumberFormat="1" applyFont="1" applyFill="1" applyBorder="1" applyAlignment="1">
      <alignment horizontal="left" vertical="center" wrapText="1"/>
    </xf>
    <xf numFmtId="0" fontId="2" fillId="55" borderId="12" xfId="0" applyFont="1" applyFill="1" applyBorder="1" applyAlignment="1">
      <alignment horizontal="left" vertical="center" wrapText="1"/>
    </xf>
    <xf numFmtId="0" fontId="2" fillId="55" borderId="13" xfId="0" applyFont="1" applyFill="1" applyBorder="1" applyAlignment="1">
      <alignment horizontal="right" vertical="center" wrapText="1"/>
    </xf>
    <xf numFmtId="49" fontId="2" fillId="55" borderId="15" xfId="0" applyNumberFormat="1" applyFont="1" applyFill="1" applyBorder="1" applyAlignment="1">
      <alignment horizontal="right" vertical="center" wrapText="1"/>
    </xf>
    <xf numFmtId="0" fontId="10" fillId="13" borderId="21" xfId="0" applyFont="1" applyFill="1" applyBorder="1" applyAlignment="1">
      <alignment horizontal="right" vertical="center" wrapText="1"/>
    </xf>
    <xf numFmtId="176" fontId="2" fillId="60" borderId="13" xfId="0" applyNumberFormat="1" applyFont="1" applyFill="1" applyBorder="1" applyAlignment="1">
      <alignment horizontal="right" vertical="center" wrapText="1"/>
    </xf>
    <xf numFmtId="176" fontId="7" fillId="10" borderId="25" xfId="0" applyNumberFormat="1" applyFont="1" applyFill="1" applyBorder="1" applyAlignment="1">
      <alignment horizontal="right" vertical="center" wrapText="1"/>
    </xf>
    <xf numFmtId="0" fontId="2" fillId="13" borderId="30" xfId="0" applyFont="1" applyFill="1" applyBorder="1" applyAlignment="1">
      <alignment horizontal="right" vertical="center" wrapText="1"/>
    </xf>
    <xf numFmtId="49" fontId="9" fillId="43" borderId="25" xfId="0" applyNumberFormat="1" applyFont="1" applyFill="1" applyBorder="1" applyAlignment="1">
      <alignment horizontal="right" vertical="center" wrapText="1"/>
    </xf>
    <xf numFmtId="49" fontId="9" fillId="44" borderId="25" xfId="0" applyNumberFormat="1" applyFont="1" applyFill="1" applyBorder="1" applyAlignment="1">
      <alignment horizontal="right" vertical="center" wrapText="1"/>
    </xf>
    <xf numFmtId="0" fontId="0" fillId="0" borderId="26" xfId="0" applyFill="1" applyAlignment="1">
      <alignment vertical="center" wrapText="1"/>
    </xf>
    <xf numFmtId="1" fontId="7" fillId="10" borderId="25" xfId="0" applyNumberFormat="1" applyFont="1" applyFill="1" applyBorder="1" applyAlignment="1">
      <alignment horizontal="right" vertical="center" wrapText="1"/>
    </xf>
    <xf numFmtId="49" fontId="2" fillId="44" borderId="25" xfId="0" applyNumberFormat="1" applyFont="1" applyFill="1" applyBorder="1" applyAlignment="1">
      <alignment horizontal="right" vertical="center" wrapText="1"/>
    </xf>
    <xf numFmtId="0" fontId="11" fillId="0" borderId="26" xfId="2" applyFill="1">
      <alignment vertical="top" wrapText="1"/>
    </xf>
    <xf numFmtId="176" fontId="2" fillId="79" borderId="13" xfId="2" applyNumberFormat="1" applyFont="1" applyFill="1" applyBorder="1" applyAlignment="1">
      <alignment horizontal="right" vertical="top" wrapText="1"/>
    </xf>
    <xf numFmtId="176" fontId="2" fillId="80" borderId="13" xfId="2" applyNumberFormat="1" applyFont="1" applyFill="1" applyBorder="1" applyAlignment="1">
      <alignment horizontal="right" vertical="top" wrapText="1"/>
    </xf>
    <xf numFmtId="176" fontId="2" fillId="81" borderId="12" xfId="2" applyNumberFormat="1" applyFont="1" applyFill="1" applyBorder="1" applyAlignment="1">
      <alignment horizontal="right" vertical="top" wrapText="1"/>
    </xf>
    <xf numFmtId="1" fontId="2" fillId="84" borderId="13" xfId="2" applyNumberFormat="1" applyFont="1" applyFill="1" applyBorder="1" applyAlignment="1">
      <alignment horizontal="right" vertical="top" wrapText="1"/>
    </xf>
    <xf numFmtId="1" fontId="2" fillId="81" borderId="13" xfId="2" applyNumberFormat="1" applyFont="1" applyFill="1" applyBorder="1" applyAlignment="1">
      <alignment horizontal="right" vertical="top" wrapText="1"/>
    </xf>
    <xf numFmtId="176" fontId="2" fillId="0" borderId="12" xfId="2" applyNumberFormat="1" applyFont="1" applyFill="1" applyBorder="1" applyAlignment="1">
      <alignment horizontal="left" vertical="top" wrapText="1"/>
    </xf>
    <xf numFmtId="0" fontId="4" fillId="62" borderId="11" xfId="2" applyFont="1" applyFill="1" applyBorder="1" applyAlignment="1">
      <alignment horizontal="left" vertical="top" wrapText="1"/>
    </xf>
    <xf numFmtId="49" fontId="4" fillId="62" borderId="11" xfId="2" applyNumberFormat="1" applyFont="1" applyFill="1" applyBorder="1" applyAlignment="1">
      <alignment horizontal="left" vertical="top" wrapText="1"/>
    </xf>
    <xf numFmtId="0" fontId="2" fillId="85" borderId="13" xfId="2" applyFont="1" applyFill="1" applyBorder="1" applyAlignment="1">
      <alignment horizontal="right" vertical="center" wrapText="1"/>
    </xf>
    <xf numFmtId="0" fontId="2" fillId="87" borderId="13" xfId="2" applyFont="1" applyFill="1" applyBorder="1" applyAlignment="1">
      <alignment horizontal="right" vertical="center" wrapText="1"/>
    </xf>
    <xf numFmtId="0" fontId="2" fillId="89" borderId="13" xfId="2" applyFont="1" applyFill="1" applyBorder="1" applyAlignment="1">
      <alignment horizontal="right" vertical="center" wrapText="1"/>
    </xf>
    <xf numFmtId="0" fontId="2" fillId="90" borderId="13" xfId="2" applyFont="1" applyFill="1" applyBorder="1" applyAlignment="1">
      <alignment horizontal="right" vertical="center" wrapText="1"/>
    </xf>
    <xf numFmtId="0" fontId="2" fillId="91" borderId="13" xfId="2" applyFont="1" applyFill="1" applyBorder="1" applyAlignment="1">
      <alignment horizontal="right" vertical="center" wrapText="1"/>
    </xf>
    <xf numFmtId="0" fontId="2" fillId="92" borderId="13" xfId="2" applyFont="1" applyFill="1" applyBorder="1" applyAlignment="1">
      <alignment horizontal="right" vertical="center" wrapText="1"/>
    </xf>
    <xf numFmtId="0" fontId="2" fillId="93" borderId="13" xfId="2" applyFont="1" applyFill="1" applyBorder="1" applyAlignment="1">
      <alignment horizontal="right" vertical="center" wrapText="1"/>
    </xf>
    <xf numFmtId="49" fontId="2" fillId="85" borderId="13" xfId="2" applyNumberFormat="1" applyFont="1" applyFill="1" applyBorder="1" applyAlignment="1">
      <alignment horizontal="right" vertical="center" wrapText="1"/>
    </xf>
    <xf numFmtId="49" fontId="2" fillId="90" borderId="13" xfId="2" applyNumberFormat="1" applyFont="1" applyFill="1" applyBorder="1" applyAlignment="1">
      <alignment horizontal="right" vertical="center" wrapText="1"/>
    </xf>
    <xf numFmtId="49" fontId="2" fillId="86" borderId="13" xfId="2" applyNumberFormat="1" applyFont="1" applyFill="1" applyBorder="1" applyAlignment="1">
      <alignment horizontal="right" vertical="center" wrapText="1"/>
    </xf>
    <xf numFmtId="49" fontId="2" fillId="87" borderId="13" xfId="2" applyNumberFormat="1" applyFont="1" applyFill="1" applyBorder="1" applyAlignment="1">
      <alignment horizontal="right" vertical="center" wrapText="1"/>
    </xf>
    <xf numFmtId="49" fontId="2" fillId="92" borderId="13" xfId="2" applyNumberFormat="1" applyFont="1" applyFill="1" applyBorder="1" applyAlignment="1">
      <alignment horizontal="right" vertical="center" wrapText="1"/>
    </xf>
    <xf numFmtId="49" fontId="2" fillId="88" borderId="13" xfId="2" applyNumberFormat="1" applyFont="1" applyFill="1" applyBorder="1" applyAlignment="1">
      <alignment horizontal="right" vertical="center" wrapText="1"/>
    </xf>
    <xf numFmtId="49" fontId="2" fillId="93" borderId="13" xfId="2" applyNumberFormat="1" applyFont="1" applyFill="1" applyBorder="1" applyAlignment="1">
      <alignment horizontal="right" vertical="center" wrapText="1"/>
    </xf>
    <xf numFmtId="49" fontId="2" fillId="89" borderId="13" xfId="2" applyNumberFormat="1" applyFont="1" applyFill="1" applyBorder="1" applyAlignment="1">
      <alignment horizontal="right" vertical="center" wrapText="1"/>
    </xf>
    <xf numFmtId="2" fontId="2" fillId="86" borderId="13" xfId="2" applyNumberFormat="1" applyFont="1" applyFill="1" applyBorder="1" applyAlignment="1">
      <alignment horizontal="right" vertical="top" wrapText="1"/>
    </xf>
    <xf numFmtId="176" fontId="2" fillId="86" borderId="13" xfId="2" applyNumberFormat="1" applyFont="1" applyFill="1" applyBorder="1" applyAlignment="1">
      <alignment horizontal="right" vertical="top" wrapText="1"/>
    </xf>
    <xf numFmtId="2" fontId="2" fillId="87" borderId="13" xfId="2" applyNumberFormat="1" applyFont="1" applyFill="1" applyBorder="1" applyAlignment="1">
      <alignment horizontal="right" vertical="top" wrapText="1"/>
    </xf>
    <xf numFmtId="1" fontId="2" fillId="87" borderId="13" xfId="2" applyNumberFormat="1" applyFont="1" applyFill="1" applyBorder="1" applyAlignment="1">
      <alignment horizontal="right" vertical="top" wrapText="1"/>
    </xf>
    <xf numFmtId="2" fontId="2" fillId="88" borderId="13" xfId="2" applyNumberFormat="1" applyFont="1" applyFill="1" applyBorder="1" applyAlignment="1">
      <alignment horizontal="right" vertical="top" wrapText="1"/>
    </xf>
    <xf numFmtId="2" fontId="2" fillId="89" borderId="13" xfId="2" applyNumberFormat="1" applyFont="1" applyFill="1" applyBorder="1" applyAlignment="1">
      <alignment horizontal="right" vertical="top" wrapText="1"/>
    </xf>
    <xf numFmtId="1" fontId="2" fillId="83" borderId="25" xfId="2" applyNumberFormat="1" applyFont="1" applyFill="1" applyBorder="1" applyAlignment="1">
      <alignment horizontal="right" vertical="top" wrapText="1"/>
    </xf>
    <xf numFmtId="1" fontId="2" fillId="82" borderId="19" xfId="2" applyNumberFormat="1" applyFont="1" applyFill="1" applyBorder="1" applyAlignment="1">
      <alignment horizontal="right" vertical="top" wrapText="1"/>
    </xf>
    <xf numFmtId="0" fontId="11" fillId="101" borderId="26" xfId="2" applyFill="1">
      <alignment vertical="top" wrapText="1"/>
    </xf>
    <xf numFmtId="0" fontId="2" fillId="0" borderId="0" xfId="0" applyFont="1" applyFill="1" applyBorder="1" applyAlignment="1">
      <alignment vertical="center" wrapText="1"/>
    </xf>
    <xf numFmtId="49" fontId="15" fillId="3" borderId="3" xfId="0" applyNumberFormat="1" applyFont="1" applyFill="1" applyBorder="1" applyAlignment="1">
      <alignment horizontal="left" vertical="center" wrapText="1"/>
    </xf>
    <xf numFmtId="49" fontId="2" fillId="0" borderId="26" xfId="2" applyNumberFormat="1" applyFont="1" applyFill="1" applyAlignment="1">
      <alignment horizontal="right" vertical="center" wrapText="1"/>
    </xf>
    <xf numFmtId="0" fontId="2" fillId="85" borderId="25" xfId="2" applyFont="1" applyFill="1" applyBorder="1" applyAlignment="1">
      <alignment horizontal="right" vertical="center" wrapText="1"/>
    </xf>
    <xf numFmtId="0" fontId="11" fillId="0" borderId="26" xfId="2" applyFill="1" applyAlignment="1">
      <alignment horizontal="right" vertical="top" wrapText="1"/>
    </xf>
    <xf numFmtId="177" fontId="2" fillId="21" borderId="13" xfId="1" applyNumberFormat="1" applyFont="1" applyFill="1" applyBorder="1" applyAlignment="1">
      <alignment horizontal="right" vertical="center" wrapText="1"/>
    </xf>
    <xf numFmtId="9" fontId="5" fillId="17" borderId="13" xfId="1" applyFont="1" applyFill="1" applyBorder="1" applyAlignment="1">
      <alignment horizontal="right" vertical="center" wrapText="1"/>
    </xf>
    <xf numFmtId="9" fontId="5" fillId="17" borderId="25" xfId="1" applyFont="1" applyFill="1" applyBorder="1" applyAlignment="1">
      <alignment horizontal="right" vertical="center" wrapText="1"/>
    </xf>
    <xf numFmtId="0" fontId="2" fillId="85" borderId="33" xfId="2" applyFont="1" applyFill="1" applyBorder="1" applyAlignment="1">
      <alignment horizontal="right" vertical="center" wrapText="1"/>
    </xf>
    <xf numFmtId="176" fontId="2" fillId="0" borderId="23" xfId="2" applyNumberFormat="1" applyFont="1" applyFill="1" applyBorder="1" applyAlignment="1">
      <alignment horizontal="left" vertical="top" wrapText="1"/>
    </xf>
    <xf numFmtId="1" fontId="2" fillId="81" borderId="24" xfId="2" applyNumberFormat="1" applyFont="1" applyFill="1" applyBorder="1" applyAlignment="1">
      <alignment horizontal="right" vertical="top" wrapText="1"/>
    </xf>
    <xf numFmtId="1" fontId="2" fillId="84" borderId="24" xfId="2" applyNumberFormat="1" applyFont="1" applyFill="1" applyBorder="1" applyAlignment="1">
      <alignment horizontal="right" vertical="top" wrapText="1"/>
    </xf>
    <xf numFmtId="1" fontId="2" fillId="83" borderId="32" xfId="2" applyNumberFormat="1" applyFont="1" applyFill="1" applyBorder="1" applyAlignment="1">
      <alignment horizontal="right" vertical="top" wrapText="1"/>
    </xf>
    <xf numFmtId="1" fontId="2" fillId="82" borderId="36" xfId="2" applyNumberFormat="1" applyFont="1" applyFill="1" applyBorder="1" applyAlignment="1">
      <alignment horizontal="right" vertical="top" wrapText="1"/>
    </xf>
    <xf numFmtId="176" fontId="2" fillId="81" borderId="23" xfId="2" applyNumberFormat="1" applyFont="1" applyFill="1" applyBorder="1" applyAlignment="1">
      <alignment horizontal="right" vertical="top" wrapText="1"/>
    </xf>
    <xf numFmtId="176" fontId="2" fillId="80" borderId="24" xfId="2" applyNumberFormat="1" applyFont="1" applyFill="1" applyBorder="1" applyAlignment="1">
      <alignment horizontal="right" vertical="top" wrapText="1"/>
    </xf>
    <xf numFmtId="176" fontId="2" fillId="79" borderId="24" xfId="2" applyNumberFormat="1" applyFont="1" applyFill="1" applyBorder="1" applyAlignment="1">
      <alignment horizontal="right" vertical="top" wrapText="1"/>
    </xf>
    <xf numFmtId="176" fontId="2" fillId="0" borderId="27" xfId="2" applyNumberFormat="1" applyFont="1" applyFill="1" applyBorder="1" applyAlignment="1">
      <alignment horizontal="left" vertical="top" wrapText="1"/>
    </xf>
    <xf numFmtId="1" fontId="2" fillId="81" borderId="28" xfId="2" applyNumberFormat="1" applyFont="1" applyFill="1" applyBorder="1" applyAlignment="1">
      <alignment horizontal="right" vertical="top" wrapText="1"/>
    </xf>
    <xf numFmtId="1" fontId="2" fillId="84" borderId="28" xfId="2" applyNumberFormat="1" applyFont="1" applyFill="1" applyBorder="1" applyAlignment="1">
      <alignment horizontal="right" vertical="top" wrapText="1"/>
    </xf>
    <xf numFmtId="1" fontId="2" fillId="83" borderId="33" xfId="2" applyNumberFormat="1" applyFont="1" applyFill="1" applyBorder="1" applyAlignment="1">
      <alignment horizontal="right" vertical="top" wrapText="1"/>
    </xf>
    <xf numFmtId="1" fontId="2" fillId="82" borderId="37" xfId="2" applyNumberFormat="1" applyFont="1" applyFill="1" applyBorder="1" applyAlignment="1">
      <alignment horizontal="right" vertical="top" wrapText="1"/>
    </xf>
    <xf numFmtId="176" fontId="2" fillId="81" borderId="27" xfId="2" applyNumberFormat="1" applyFont="1" applyFill="1" applyBorder="1" applyAlignment="1">
      <alignment horizontal="right" vertical="top" wrapText="1"/>
    </xf>
    <xf numFmtId="176" fontId="2" fillId="80" borderId="28" xfId="2" applyNumberFormat="1" applyFont="1" applyFill="1" applyBorder="1" applyAlignment="1">
      <alignment horizontal="right" vertical="top" wrapText="1"/>
    </xf>
    <xf numFmtId="176" fontId="2" fillId="79" borderId="28" xfId="2" applyNumberFormat="1" applyFont="1" applyFill="1" applyBorder="1" applyAlignment="1">
      <alignment horizontal="right" vertical="top" wrapText="1"/>
    </xf>
    <xf numFmtId="1" fontId="2" fillId="0" borderId="28" xfId="2" applyNumberFormat="1" applyFont="1" applyFill="1" applyBorder="1" applyAlignment="1">
      <alignment horizontal="right" vertical="top" wrapText="1"/>
    </xf>
    <xf numFmtId="1" fontId="2" fillId="0" borderId="35" xfId="2" applyNumberFormat="1" applyFont="1" applyFill="1" applyBorder="1" applyAlignment="1">
      <alignment horizontal="right" vertical="top" wrapText="1"/>
    </xf>
    <xf numFmtId="182" fontId="2" fillId="11" borderId="13" xfId="0" applyNumberFormat="1" applyFont="1" applyFill="1" applyBorder="1" applyAlignment="1">
      <alignment horizontal="right" vertical="center" wrapText="1"/>
    </xf>
    <xf numFmtId="182" fontId="2" fillId="12" borderId="13" xfId="0" applyNumberFormat="1" applyFont="1" applyFill="1" applyBorder="1" applyAlignment="1">
      <alignment horizontal="right" vertical="center" wrapText="1"/>
    </xf>
    <xf numFmtId="0" fontId="11" fillId="0" borderId="26" xfId="2" applyFill="1" applyAlignment="1">
      <alignment vertical="center" wrapText="1"/>
    </xf>
    <xf numFmtId="49" fontId="2" fillId="62" borderId="8" xfId="2" applyNumberFormat="1" applyFont="1" applyFill="1" applyBorder="1" applyAlignment="1">
      <alignment horizontal="left" vertical="center" wrapText="1"/>
    </xf>
    <xf numFmtId="49" fontId="2" fillId="62" borderId="8" xfId="2" applyNumberFormat="1" applyFont="1" applyFill="1" applyBorder="1" applyAlignment="1">
      <alignment horizontal="center" vertical="center" wrapText="1"/>
    </xf>
    <xf numFmtId="1" fontId="2" fillId="64" borderId="5" xfId="2" applyNumberFormat="1" applyFont="1" applyFill="1" applyBorder="1" applyAlignment="1">
      <alignment horizontal="right" vertical="center" wrapText="1"/>
    </xf>
    <xf numFmtId="1" fontId="4" fillId="65" borderId="13" xfId="2" applyNumberFormat="1" applyFont="1" applyFill="1" applyBorder="1" applyAlignment="1">
      <alignment horizontal="right" vertical="center" wrapText="1"/>
    </xf>
    <xf numFmtId="1" fontId="4" fillId="66" borderId="13" xfId="2" applyNumberFormat="1" applyFont="1" applyFill="1" applyBorder="1" applyAlignment="1">
      <alignment horizontal="right" vertical="center" wrapText="1"/>
    </xf>
    <xf numFmtId="9" fontId="4" fillId="65" borderId="13" xfId="2" applyNumberFormat="1" applyFont="1" applyFill="1" applyBorder="1" applyAlignment="1">
      <alignment horizontal="right" vertical="center" wrapText="1"/>
    </xf>
    <xf numFmtId="49" fontId="4" fillId="66" borderId="13" xfId="2" applyNumberFormat="1" applyFont="1" applyFill="1" applyBorder="1" applyAlignment="1">
      <alignment horizontal="right" vertical="center" wrapText="1"/>
    </xf>
    <xf numFmtId="49" fontId="2" fillId="67" borderId="12" xfId="2" applyNumberFormat="1" applyFont="1" applyFill="1" applyBorder="1" applyAlignment="1">
      <alignment horizontal="left" vertical="center" wrapText="1"/>
    </xf>
    <xf numFmtId="49" fontId="2" fillId="67" borderId="13" xfId="2" applyNumberFormat="1" applyFont="1" applyFill="1" applyBorder="1" applyAlignment="1">
      <alignment horizontal="left" vertical="center" wrapText="1"/>
    </xf>
    <xf numFmtId="1" fontId="2" fillId="67" borderId="13" xfId="2" applyNumberFormat="1" applyFont="1" applyFill="1" applyBorder="1" applyAlignment="1">
      <alignment horizontal="left" vertical="center" wrapText="1"/>
    </xf>
    <xf numFmtId="1" fontId="2" fillId="67" borderId="13" xfId="2" applyNumberFormat="1" applyFont="1" applyFill="1" applyBorder="1" applyAlignment="1">
      <alignment horizontal="right" vertical="center" wrapText="1"/>
    </xf>
    <xf numFmtId="1" fontId="2" fillId="68" borderId="13" xfId="2" applyNumberFormat="1" applyFont="1" applyFill="1" applyBorder="1" applyAlignment="1">
      <alignment horizontal="right" vertical="center" wrapText="1"/>
    </xf>
    <xf numFmtId="0" fontId="2" fillId="67" borderId="12" xfId="2" applyFont="1" applyFill="1" applyBorder="1" applyAlignment="1">
      <alignment horizontal="left" vertical="center" wrapText="1"/>
    </xf>
    <xf numFmtId="49" fontId="2" fillId="69" borderId="12" xfId="2" applyNumberFormat="1" applyFont="1" applyFill="1" applyBorder="1" applyAlignment="1">
      <alignment horizontal="left" vertical="center" wrapText="1"/>
    </xf>
    <xf numFmtId="49" fontId="2" fillId="69" borderId="13" xfId="2" applyNumberFormat="1" applyFont="1" applyFill="1" applyBorder="1" applyAlignment="1">
      <alignment horizontal="left" vertical="center" wrapText="1"/>
    </xf>
    <xf numFmtId="1" fontId="2" fillId="69" borderId="13" xfId="2" applyNumberFormat="1" applyFont="1" applyFill="1" applyBorder="1" applyAlignment="1">
      <alignment horizontal="left" vertical="center" wrapText="1"/>
    </xf>
    <xf numFmtId="1" fontId="2" fillId="69" borderId="13" xfId="2" applyNumberFormat="1" applyFont="1" applyFill="1" applyBorder="1" applyAlignment="1">
      <alignment horizontal="right" vertical="center" wrapText="1"/>
    </xf>
    <xf numFmtId="1" fontId="2" fillId="70" borderId="13" xfId="2" applyNumberFormat="1" applyFont="1" applyFill="1" applyBorder="1" applyAlignment="1">
      <alignment horizontal="right" vertical="center" wrapText="1"/>
    </xf>
    <xf numFmtId="0" fontId="2" fillId="69" borderId="12" xfId="2" applyFont="1" applyFill="1" applyBorder="1" applyAlignment="1">
      <alignment horizontal="left" vertical="center" wrapText="1"/>
    </xf>
    <xf numFmtId="49" fontId="2" fillId="71" borderId="12" xfId="2" applyNumberFormat="1" applyFont="1" applyFill="1" applyBorder="1" applyAlignment="1">
      <alignment horizontal="left" vertical="center" wrapText="1"/>
    </xf>
    <xf numFmtId="49" fontId="2" fillId="71" borderId="13" xfId="2" applyNumberFormat="1" applyFont="1" applyFill="1" applyBorder="1" applyAlignment="1">
      <alignment horizontal="left" vertical="center" wrapText="1"/>
    </xf>
    <xf numFmtId="1" fontId="2" fillId="71" borderId="13" xfId="2" applyNumberFormat="1" applyFont="1" applyFill="1" applyBorder="1" applyAlignment="1">
      <alignment horizontal="left" vertical="center" wrapText="1"/>
    </xf>
    <xf numFmtId="1" fontId="2" fillId="71" borderId="13" xfId="2" applyNumberFormat="1" applyFont="1" applyFill="1" applyBorder="1" applyAlignment="1">
      <alignment horizontal="right" vertical="center" wrapText="1"/>
    </xf>
    <xf numFmtId="1" fontId="2" fillId="72" borderId="13" xfId="2" applyNumberFormat="1" applyFont="1" applyFill="1" applyBorder="1" applyAlignment="1">
      <alignment horizontal="right" vertical="center" wrapText="1"/>
    </xf>
    <xf numFmtId="0" fontId="2" fillId="71" borderId="12" xfId="2" applyFont="1" applyFill="1" applyBorder="1" applyAlignment="1">
      <alignment horizontal="left" vertical="center" wrapText="1"/>
    </xf>
    <xf numFmtId="49" fontId="2" fillId="73" borderId="7" xfId="2" applyNumberFormat="1" applyFont="1" applyFill="1" applyBorder="1" applyAlignment="1">
      <alignment horizontal="left" vertical="center" wrapText="1"/>
    </xf>
    <xf numFmtId="49" fontId="2" fillId="73" borderId="8" xfId="2" applyNumberFormat="1" applyFont="1" applyFill="1" applyBorder="1" applyAlignment="1">
      <alignment horizontal="left" vertical="center" wrapText="1"/>
    </xf>
    <xf numFmtId="1" fontId="2" fillId="73" borderId="8" xfId="2" applyNumberFormat="1" applyFont="1" applyFill="1" applyBorder="1" applyAlignment="1">
      <alignment horizontal="right" vertical="center" wrapText="1"/>
    </xf>
    <xf numFmtId="1" fontId="2" fillId="74" borderId="8" xfId="2" applyNumberFormat="1" applyFont="1" applyFill="1" applyBorder="1" applyAlignment="1">
      <alignment horizontal="right" vertical="center" wrapText="1"/>
    </xf>
    <xf numFmtId="49" fontId="2" fillId="73" borderId="12" xfId="2" applyNumberFormat="1" applyFont="1" applyFill="1" applyBorder="1" applyAlignment="1">
      <alignment horizontal="left" vertical="center" wrapText="1"/>
    </xf>
    <xf numFmtId="49" fontId="2" fillId="73" borderId="13" xfId="2" applyNumberFormat="1" applyFont="1" applyFill="1" applyBorder="1" applyAlignment="1">
      <alignment horizontal="left" vertical="center" wrapText="1"/>
    </xf>
    <xf numFmtId="1" fontId="2" fillId="73" borderId="13" xfId="2" applyNumberFormat="1" applyFont="1" applyFill="1" applyBorder="1" applyAlignment="1">
      <alignment horizontal="left" vertical="center" wrapText="1"/>
    </xf>
    <xf numFmtId="1" fontId="2" fillId="73" borderId="13" xfId="2" applyNumberFormat="1" applyFont="1" applyFill="1" applyBorder="1" applyAlignment="1">
      <alignment horizontal="right" vertical="center" wrapText="1"/>
    </xf>
    <xf numFmtId="1" fontId="2" fillId="74" borderId="13" xfId="2" applyNumberFormat="1" applyFont="1" applyFill="1" applyBorder="1" applyAlignment="1">
      <alignment horizontal="right" vertical="center" wrapText="1"/>
    </xf>
    <xf numFmtId="0" fontId="2" fillId="73" borderId="12" xfId="2" applyFont="1" applyFill="1" applyBorder="1" applyAlignment="1">
      <alignment horizontal="left" vertical="center" wrapText="1"/>
    </xf>
    <xf numFmtId="176" fontId="2" fillId="67" borderId="7" xfId="2" applyNumberFormat="1" applyFont="1" applyFill="1" applyBorder="1" applyAlignment="1">
      <alignment horizontal="left" vertical="center" wrapText="1"/>
    </xf>
    <xf numFmtId="49" fontId="2" fillId="67" borderId="8" xfId="2" applyNumberFormat="1" applyFont="1" applyFill="1" applyBorder="1" applyAlignment="1">
      <alignment horizontal="left" vertical="center" wrapText="1"/>
    </xf>
    <xf numFmtId="1" fontId="2" fillId="67" borderId="8" xfId="2" applyNumberFormat="1" applyFont="1" applyFill="1" applyBorder="1" applyAlignment="1">
      <alignment horizontal="left" vertical="center" wrapText="1"/>
    </xf>
    <xf numFmtId="1" fontId="2" fillId="67" borderId="8" xfId="2" applyNumberFormat="1" applyFont="1" applyFill="1" applyBorder="1" applyAlignment="1">
      <alignment horizontal="right" vertical="center" wrapText="1"/>
    </xf>
    <xf numFmtId="1" fontId="2" fillId="68" borderId="8" xfId="2" applyNumberFormat="1" applyFont="1" applyFill="1" applyBorder="1" applyAlignment="1">
      <alignment horizontal="right" vertical="center" wrapText="1"/>
    </xf>
    <xf numFmtId="176" fontId="2" fillId="67" borderId="12" xfId="2" applyNumberFormat="1" applyFont="1" applyFill="1" applyBorder="1" applyAlignment="1">
      <alignment horizontal="left" vertical="center" wrapText="1"/>
    </xf>
    <xf numFmtId="0" fontId="2" fillId="67" borderId="7" xfId="2" applyFont="1" applyFill="1" applyBorder="1" applyAlignment="1">
      <alignment horizontal="left" vertical="center" wrapText="1"/>
    </xf>
    <xf numFmtId="0" fontId="2" fillId="73" borderId="7" xfId="2" applyFont="1" applyFill="1" applyBorder="1" applyAlignment="1">
      <alignment horizontal="left" vertical="center" wrapText="1"/>
    </xf>
    <xf numFmtId="1" fontId="2" fillId="73" borderId="8" xfId="2" applyNumberFormat="1" applyFont="1" applyFill="1" applyBorder="1" applyAlignment="1">
      <alignment horizontal="left" vertical="center" wrapText="1"/>
    </xf>
    <xf numFmtId="49" fontId="2" fillId="71" borderId="13" xfId="2" applyNumberFormat="1" applyFont="1" applyFill="1" applyBorder="1" applyAlignment="1">
      <alignment horizontal="right" vertical="center" wrapText="1"/>
    </xf>
    <xf numFmtId="49" fontId="2" fillId="72" borderId="13" xfId="2" applyNumberFormat="1" applyFont="1" applyFill="1" applyBorder="1" applyAlignment="1">
      <alignment horizontal="right" vertical="center" wrapText="1"/>
    </xf>
    <xf numFmtId="1" fontId="2" fillId="77" borderId="5" xfId="2" applyNumberFormat="1" applyFont="1" applyFill="1" applyBorder="1" applyAlignment="1">
      <alignment horizontal="right" vertical="center" wrapText="1"/>
    </xf>
    <xf numFmtId="1" fontId="12" fillId="78" borderId="13" xfId="2" applyNumberFormat="1" applyFont="1" applyFill="1" applyBorder="1" applyAlignment="1">
      <alignment horizontal="right" vertical="center" wrapText="1"/>
    </xf>
    <xf numFmtId="1" fontId="13" fillId="78" borderId="13" xfId="2" applyNumberFormat="1" applyFont="1" applyFill="1" applyBorder="1" applyAlignment="1">
      <alignment horizontal="right" vertical="center" wrapText="1"/>
    </xf>
    <xf numFmtId="49" fontId="2" fillId="67" borderId="7" xfId="2" applyNumberFormat="1" applyFont="1" applyFill="1" applyBorder="1" applyAlignment="1">
      <alignment horizontal="left" vertical="center" wrapText="1"/>
    </xf>
    <xf numFmtId="49" fontId="2" fillId="67" borderId="8" xfId="2" applyNumberFormat="1" applyFont="1" applyFill="1" applyBorder="1" applyAlignment="1">
      <alignment horizontal="right" vertical="center" wrapText="1"/>
    </xf>
    <xf numFmtId="49" fontId="2" fillId="68" borderId="8" xfId="2" applyNumberFormat="1" applyFont="1" applyFill="1" applyBorder="1" applyAlignment="1">
      <alignment horizontal="right" vertical="center" wrapText="1"/>
    </xf>
    <xf numFmtId="9" fontId="4" fillId="65" borderId="13" xfId="1" applyFont="1" applyFill="1" applyBorder="1" applyAlignment="1">
      <alignment horizontal="right" vertical="center" wrapText="1"/>
    </xf>
    <xf numFmtId="0" fontId="2" fillId="69" borderId="13" xfId="2" applyFont="1" applyFill="1" applyBorder="1" applyAlignment="1">
      <alignment horizontal="left" vertical="center" wrapText="1"/>
    </xf>
    <xf numFmtId="0" fontId="2" fillId="71" borderId="13" xfId="2" applyFont="1" applyFill="1" applyBorder="1" applyAlignment="1">
      <alignment horizontal="left" vertical="center" wrapText="1"/>
    </xf>
    <xf numFmtId="182" fontId="2" fillId="106" borderId="13" xfId="2" applyNumberFormat="1" applyFont="1" applyFill="1" applyBorder="1" applyAlignment="1">
      <alignment horizontal="right" vertical="center" wrapText="1"/>
    </xf>
    <xf numFmtId="182" fontId="13" fillId="78" borderId="13" xfId="2" applyNumberFormat="1" applyFont="1" applyFill="1" applyBorder="1" applyAlignment="1">
      <alignment horizontal="right" vertical="center" wrapText="1"/>
    </xf>
    <xf numFmtId="0" fontId="2" fillId="73" borderId="13" xfId="2" applyFont="1" applyFill="1" applyBorder="1" applyAlignment="1">
      <alignment horizontal="left" vertical="center" wrapText="1"/>
    </xf>
    <xf numFmtId="182" fontId="2" fillId="74" borderId="13" xfId="2" applyNumberFormat="1" applyFont="1" applyFill="1" applyBorder="1" applyAlignment="1">
      <alignment horizontal="right" vertical="center" wrapText="1"/>
    </xf>
    <xf numFmtId="1" fontId="2" fillId="105" borderId="13" xfId="2" applyNumberFormat="1" applyFont="1" applyFill="1" applyBorder="1" applyAlignment="1">
      <alignment horizontal="right" vertical="center" wrapText="1"/>
    </xf>
    <xf numFmtId="179" fontId="4" fillId="2" borderId="4" xfId="0" applyNumberFormat="1" applyFont="1" applyFill="1" applyBorder="1" applyAlignment="1">
      <alignment horizontal="center" vertical="center" wrapText="1"/>
    </xf>
    <xf numFmtId="179" fontId="4" fillId="2" borderId="38" xfId="0" applyNumberFormat="1" applyFont="1" applyFill="1" applyBorder="1" applyAlignment="1">
      <alignment horizontal="left" vertical="center" wrapText="1"/>
    </xf>
    <xf numFmtId="49" fontId="4" fillId="2" borderId="39" xfId="0" applyNumberFormat="1" applyFont="1" applyFill="1" applyBorder="1" applyAlignment="1">
      <alignment horizontal="left" vertical="center" wrapText="1"/>
    </xf>
    <xf numFmtId="180" fontId="2" fillId="5" borderId="17" xfId="0" applyNumberFormat="1" applyFont="1" applyFill="1" applyBorder="1" applyAlignment="1">
      <alignment horizontal="right" vertical="center" wrapText="1"/>
    </xf>
    <xf numFmtId="1" fontId="2" fillId="8" borderId="17" xfId="0" applyNumberFormat="1" applyFont="1" applyFill="1" applyBorder="1" applyAlignment="1">
      <alignment horizontal="right" vertical="center" wrapText="1"/>
    </xf>
    <xf numFmtId="0" fontId="7" fillId="6" borderId="18" xfId="0" applyFont="1" applyFill="1" applyBorder="1" applyAlignment="1">
      <alignment horizontal="left" vertical="center" wrapText="1"/>
    </xf>
    <xf numFmtId="176" fontId="7" fillId="10" borderId="18" xfId="0" applyNumberFormat="1" applyFont="1" applyFill="1" applyBorder="1" applyAlignment="1">
      <alignment horizontal="right" vertical="center" wrapText="1"/>
    </xf>
    <xf numFmtId="1" fontId="7" fillId="10" borderId="18" xfId="0" applyNumberFormat="1" applyFont="1" applyFill="1" applyBorder="1" applyAlignment="1">
      <alignment horizontal="right" vertical="center" wrapText="1"/>
    </xf>
    <xf numFmtId="1" fontId="2" fillId="11" borderId="17" xfId="0" applyNumberFormat="1" applyFont="1" applyFill="1" applyBorder="1" applyAlignment="1">
      <alignment horizontal="right" vertical="center" wrapText="1"/>
    </xf>
    <xf numFmtId="1" fontId="2" fillId="12" borderId="17" xfId="0" applyNumberFormat="1" applyFont="1" applyFill="1" applyBorder="1" applyAlignment="1">
      <alignment horizontal="right" vertical="center" wrapText="1"/>
    </xf>
    <xf numFmtId="0" fontId="2" fillId="13" borderId="40" xfId="0" applyFont="1" applyFill="1" applyBorder="1" applyAlignment="1">
      <alignment horizontal="right" vertical="center" wrapText="1"/>
    </xf>
    <xf numFmtId="1" fontId="5" fillId="17" borderId="17" xfId="0" applyNumberFormat="1" applyFont="1" applyFill="1" applyBorder="1" applyAlignment="1">
      <alignment horizontal="right" vertical="center" wrapText="1"/>
    </xf>
    <xf numFmtId="9" fontId="5" fillId="17" borderId="18" xfId="1" applyFont="1" applyFill="1" applyBorder="1" applyAlignment="1">
      <alignment horizontal="right" vertical="center" wrapText="1"/>
    </xf>
    <xf numFmtId="0" fontId="2" fillId="6" borderId="18" xfId="0" applyFont="1" applyFill="1" applyBorder="1" applyAlignment="1">
      <alignment horizontal="left" vertical="center" wrapText="1"/>
    </xf>
    <xf numFmtId="176" fontId="2" fillId="19" borderId="17" xfId="0" applyNumberFormat="1" applyFont="1" applyFill="1" applyBorder="1" applyAlignment="1">
      <alignment horizontal="left" vertical="center" wrapText="1"/>
    </xf>
    <xf numFmtId="176" fontId="6" fillId="20" borderId="17" xfId="0" applyNumberFormat="1" applyFont="1" applyFill="1" applyBorder="1" applyAlignment="1">
      <alignment horizontal="left" vertical="center" wrapText="1"/>
    </xf>
    <xf numFmtId="0" fontId="2" fillId="20" borderId="17" xfId="0" applyFont="1" applyFill="1" applyBorder="1" applyAlignment="1">
      <alignment horizontal="left" vertical="center" wrapText="1"/>
    </xf>
    <xf numFmtId="177" fontId="2" fillId="21" borderId="17" xfId="0" applyNumberFormat="1" applyFont="1" applyFill="1" applyBorder="1" applyAlignment="1">
      <alignment horizontal="left" vertical="center" wrapText="1"/>
    </xf>
    <xf numFmtId="176" fontId="2" fillId="22" borderId="17" xfId="0" applyNumberFormat="1" applyFont="1" applyFill="1" applyBorder="1" applyAlignment="1">
      <alignment horizontal="left" vertical="center" wrapText="1"/>
    </xf>
    <xf numFmtId="176" fontId="2" fillId="23" borderId="17" xfId="0" applyNumberFormat="1" applyFont="1" applyFill="1" applyBorder="1" applyAlignment="1">
      <alignment horizontal="left" vertical="center" wrapText="1"/>
    </xf>
    <xf numFmtId="176" fontId="2" fillId="25" borderId="17" xfId="0" applyNumberFormat="1" applyFont="1" applyFill="1" applyBorder="1" applyAlignment="1">
      <alignment horizontal="left" vertical="center" wrapText="1"/>
    </xf>
    <xf numFmtId="176" fontId="2" fillId="27" borderId="17" xfId="0" applyNumberFormat="1" applyFont="1" applyFill="1" applyBorder="1" applyAlignment="1">
      <alignment horizontal="left" vertical="center" wrapText="1"/>
    </xf>
    <xf numFmtId="0" fontId="7" fillId="6" borderId="17" xfId="0" applyFont="1" applyFill="1" applyBorder="1" applyAlignment="1">
      <alignment horizontal="left" vertical="center" wrapText="1"/>
    </xf>
    <xf numFmtId="0" fontId="2" fillId="28" borderId="17" xfId="0" applyFont="1" applyFill="1" applyBorder="1" applyAlignment="1">
      <alignment horizontal="left" vertical="center" wrapText="1"/>
    </xf>
    <xf numFmtId="176" fontId="2" fillId="29" borderId="17" xfId="0" applyNumberFormat="1" applyFont="1" applyFill="1" applyBorder="1" applyAlignment="1">
      <alignment horizontal="left" vertical="center" wrapText="1"/>
    </xf>
    <xf numFmtId="176" fontId="2" fillId="32" borderId="17" xfId="0" applyNumberFormat="1" applyFont="1" applyFill="1" applyBorder="1" applyAlignment="1">
      <alignment horizontal="left" vertical="center" wrapText="1"/>
    </xf>
    <xf numFmtId="176" fontId="2" fillId="35" borderId="17" xfId="0" applyNumberFormat="1" applyFont="1" applyFill="1" applyBorder="1" applyAlignment="1">
      <alignment horizontal="left" vertical="center" wrapText="1"/>
    </xf>
    <xf numFmtId="176" fontId="2" fillId="36" borderId="17" xfId="0" applyNumberFormat="1" applyFont="1" applyFill="1" applyBorder="1" applyAlignment="1">
      <alignment horizontal="left" vertical="center" wrapText="1"/>
    </xf>
    <xf numFmtId="176" fontId="2" fillId="38" borderId="17" xfId="0" applyNumberFormat="1" applyFont="1" applyFill="1" applyBorder="1" applyAlignment="1">
      <alignment horizontal="left" vertical="center" wrapText="1"/>
    </xf>
    <xf numFmtId="176" fontId="2" fillId="40" borderId="17" xfId="0" applyNumberFormat="1" applyFont="1" applyFill="1" applyBorder="1" applyAlignment="1">
      <alignment horizontal="left" vertical="center" wrapText="1"/>
    </xf>
    <xf numFmtId="49" fontId="2" fillId="43" borderId="17" xfId="0" applyNumberFormat="1" applyFont="1" applyFill="1" applyBorder="1" applyAlignment="1">
      <alignment horizontal="right" vertical="center" wrapText="1"/>
    </xf>
    <xf numFmtId="49" fontId="2" fillId="44" borderId="17" xfId="0" applyNumberFormat="1" applyFont="1" applyFill="1" applyBorder="1" applyAlignment="1">
      <alignment horizontal="right" vertical="center" wrapText="1"/>
    </xf>
    <xf numFmtId="0" fontId="2" fillId="51" borderId="17" xfId="0" applyFont="1" applyFill="1" applyBorder="1" applyAlignment="1">
      <alignment horizontal="right" vertical="center" wrapText="1"/>
    </xf>
    <xf numFmtId="9" fontId="5" fillId="17" borderId="34" xfId="1" applyFont="1" applyFill="1" applyBorder="1" applyAlignment="1">
      <alignment horizontal="right" vertical="center" wrapText="1"/>
    </xf>
    <xf numFmtId="0" fontId="1" fillId="0" borderId="42" xfId="0" applyFont="1" applyFill="1" applyBorder="1" applyAlignment="1">
      <alignment horizontal="center" vertical="center" wrapText="1"/>
    </xf>
    <xf numFmtId="179" fontId="4" fillId="0" borderId="42" xfId="0" applyNumberFormat="1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left" vertical="center" wrapText="1"/>
    </xf>
    <xf numFmtId="0" fontId="2" fillId="0" borderId="42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right" vertical="center" wrapText="1"/>
    </xf>
    <xf numFmtId="180" fontId="2" fillId="0" borderId="42" xfId="0" applyNumberFormat="1" applyFont="1" applyFill="1" applyBorder="1" applyAlignment="1">
      <alignment horizontal="right" vertical="center" wrapText="1"/>
    </xf>
    <xf numFmtId="0" fontId="2" fillId="0" borderId="42" xfId="0" applyFont="1" applyFill="1" applyBorder="1" applyAlignment="1">
      <alignment horizontal="center" vertical="center" wrapText="1"/>
    </xf>
    <xf numFmtId="1" fontId="2" fillId="0" borderId="42" xfId="0" applyNumberFormat="1" applyFont="1" applyFill="1" applyBorder="1" applyAlignment="1">
      <alignment horizontal="left" vertical="center" wrapText="1"/>
    </xf>
    <xf numFmtId="176" fontId="2" fillId="0" borderId="42" xfId="0" applyNumberFormat="1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left" vertical="center" wrapText="1"/>
    </xf>
    <xf numFmtId="176" fontId="7" fillId="0" borderId="42" xfId="0" applyNumberFormat="1" applyFont="1" applyFill="1" applyBorder="1" applyAlignment="1">
      <alignment horizontal="right" vertical="center" wrapText="1"/>
    </xf>
    <xf numFmtId="0" fontId="7" fillId="0" borderId="42" xfId="0" applyFont="1" applyFill="1" applyBorder="1" applyAlignment="1">
      <alignment horizontal="right" vertical="center" wrapText="1"/>
    </xf>
    <xf numFmtId="49" fontId="2" fillId="0" borderId="42" xfId="0" applyNumberFormat="1" applyFont="1" applyFill="1" applyBorder="1" applyAlignment="1">
      <alignment horizontal="left" vertical="center" wrapText="1"/>
    </xf>
    <xf numFmtId="0" fontId="2" fillId="0" borderId="42" xfId="0" applyFont="1" applyFill="1" applyBorder="1" applyAlignment="1">
      <alignment horizontal="left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0" fillId="0" borderId="42" xfId="0" applyFill="1" applyBorder="1" applyAlignment="1">
      <alignment vertical="center" wrapText="1"/>
    </xf>
    <xf numFmtId="176" fontId="7" fillId="10" borderId="17" xfId="0" applyNumberFormat="1" applyFont="1" applyFill="1" applyBorder="1" applyAlignment="1">
      <alignment horizontal="right" vertical="center" wrapText="1"/>
    </xf>
    <xf numFmtId="1" fontId="7" fillId="10" borderId="17" xfId="0" applyNumberFormat="1" applyFont="1" applyFill="1" applyBorder="1" applyAlignment="1">
      <alignment horizontal="right" vertical="center" wrapText="1"/>
    </xf>
    <xf numFmtId="9" fontId="5" fillId="17" borderId="17" xfId="0" applyNumberFormat="1" applyFont="1" applyFill="1" applyBorder="1" applyAlignment="1">
      <alignment horizontal="right" vertical="center" wrapText="1"/>
    </xf>
    <xf numFmtId="2" fontId="2" fillId="91" borderId="13" xfId="2" applyNumberFormat="1" applyFont="1" applyFill="1" applyBorder="1" applyAlignment="1">
      <alignment horizontal="right" vertical="center" wrapText="1"/>
    </xf>
    <xf numFmtId="0" fontId="2" fillId="20" borderId="13" xfId="0" applyFont="1" applyFill="1" applyBorder="1" applyAlignment="1">
      <alignment horizontal="left" vertical="center" wrapText="1"/>
    </xf>
    <xf numFmtId="177" fontId="2" fillId="21" borderId="13" xfId="1" applyNumberFormat="1" applyFont="1" applyFill="1" applyBorder="1" applyAlignment="1">
      <alignment horizontal="left" vertical="center" wrapText="1"/>
    </xf>
    <xf numFmtId="182" fontId="2" fillId="106" borderId="44" xfId="2" applyNumberFormat="1" applyFont="1" applyFill="1" applyBorder="1" applyAlignment="1">
      <alignment horizontal="right" vertical="center" wrapText="1"/>
    </xf>
    <xf numFmtId="1" fontId="14" fillId="17" borderId="17" xfId="0" applyNumberFormat="1" applyFont="1" applyFill="1" applyBorder="1" applyAlignment="1">
      <alignment horizontal="right" vertical="center" wrapText="1"/>
    </xf>
    <xf numFmtId="1" fontId="19" fillId="65" borderId="13" xfId="2" applyNumberFormat="1" applyFont="1" applyFill="1" applyBorder="1" applyAlignment="1">
      <alignment horizontal="right" vertical="center" wrapText="1"/>
    </xf>
    <xf numFmtId="1" fontId="10" fillId="17" borderId="13" xfId="0" applyNumberFormat="1" applyFont="1" applyFill="1" applyBorder="1" applyAlignment="1">
      <alignment horizontal="right" vertical="center" wrapText="1"/>
    </xf>
    <xf numFmtId="182" fontId="4" fillId="9" borderId="11" xfId="0" applyNumberFormat="1" applyFont="1" applyFill="1" applyBorder="1" applyAlignment="1">
      <alignment horizontal="left" vertical="center" wrapText="1"/>
    </xf>
    <xf numFmtId="182" fontId="2" fillId="9" borderId="12" xfId="0" applyNumberFormat="1" applyFont="1" applyFill="1" applyBorder="1" applyAlignment="1">
      <alignment horizontal="right" vertical="center" wrapText="1"/>
    </xf>
    <xf numFmtId="182" fontId="2" fillId="9" borderId="13" xfId="0" applyNumberFormat="1" applyFont="1" applyFill="1" applyBorder="1" applyAlignment="1">
      <alignment horizontal="right" vertical="center" wrapText="1"/>
    </xf>
    <xf numFmtId="182" fontId="2" fillId="0" borderId="42" xfId="0" applyNumberFormat="1" applyFont="1" applyFill="1" applyBorder="1" applyAlignment="1">
      <alignment horizontal="left" vertical="center" wrapText="1"/>
    </xf>
    <xf numFmtId="182" fontId="2" fillId="9" borderId="17" xfId="0" applyNumberFormat="1" applyFont="1" applyFill="1" applyBorder="1" applyAlignment="1">
      <alignment horizontal="right" vertical="center" wrapText="1"/>
    </xf>
    <xf numFmtId="182" fontId="0" fillId="0" borderId="0" xfId="0" applyNumberFormat="1" applyFill="1" applyBorder="1" applyAlignment="1">
      <alignment vertical="center" wrapText="1"/>
    </xf>
    <xf numFmtId="0" fontId="2" fillId="9" borderId="13" xfId="0" applyFont="1" applyFill="1" applyBorder="1" applyAlignment="1">
      <alignment horizontal="right" vertical="center" wrapText="1"/>
    </xf>
    <xf numFmtId="180" fontId="21" fillId="5" borderId="13" xfId="0" applyNumberFormat="1" applyFont="1" applyFill="1" applyBorder="1" applyAlignment="1">
      <alignment horizontal="right" vertical="center" wrapText="1"/>
    </xf>
    <xf numFmtId="49" fontId="4" fillId="62" borderId="8" xfId="2" applyNumberFormat="1" applyFont="1" applyFill="1" applyBorder="1" applyAlignment="1">
      <alignment horizontal="center" vertical="center" wrapText="1"/>
    </xf>
    <xf numFmtId="49" fontId="4" fillId="0" borderId="26" xfId="2" applyNumberFormat="1" applyFont="1" applyFill="1" applyAlignment="1">
      <alignment horizontal="center" vertical="center" wrapText="1"/>
    </xf>
    <xf numFmtId="49" fontId="4" fillId="62" borderId="6" xfId="2" applyNumberFormat="1" applyFont="1" applyFill="1" applyBorder="1" applyAlignment="1">
      <alignment horizontal="left" vertical="center" wrapText="1"/>
    </xf>
    <xf numFmtId="0" fontId="2" fillId="0" borderId="26" xfId="2" applyFont="1" applyFill="1" applyAlignment="1">
      <alignment horizontal="right" vertical="center" wrapText="1"/>
    </xf>
    <xf numFmtId="49" fontId="2" fillId="100" borderId="3" xfId="2" applyNumberFormat="1" applyFont="1" applyFill="1" applyBorder="1" applyAlignment="1">
      <alignment horizontal="left" vertical="center" wrapText="1"/>
    </xf>
    <xf numFmtId="49" fontId="2" fillId="100" borderId="11" xfId="2" applyNumberFormat="1" applyFont="1" applyFill="1" applyBorder="1" applyAlignment="1">
      <alignment horizontal="left" vertical="center" wrapText="1"/>
    </xf>
    <xf numFmtId="49" fontId="2" fillId="99" borderId="11" xfId="2" applyNumberFormat="1" applyFont="1" applyFill="1" applyBorder="1" applyAlignment="1">
      <alignment horizontal="left" vertical="center" wrapText="1"/>
    </xf>
    <xf numFmtId="9" fontId="2" fillId="0" borderId="26" xfId="2" applyNumberFormat="1" applyFont="1" applyFill="1" applyAlignment="1">
      <alignment horizontal="right" vertical="center" wrapText="1"/>
    </xf>
    <xf numFmtId="49" fontId="2" fillId="98" borderId="11" xfId="2" applyNumberFormat="1" applyFont="1" applyFill="1" applyBorder="1" applyAlignment="1">
      <alignment horizontal="left" vertical="center" wrapText="1"/>
    </xf>
    <xf numFmtId="0" fontId="2" fillId="97" borderId="13" xfId="2" applyFont="1" applyFill="1" applyBorder="1" applyAlignment="1">
      <alignment horizontal="right" vertical="center" wrapText="1"/>
    </xf>
    <xf numFmtId="49" fontId="2" fillId="97" borderId="11" xfId="2" applyNumberFormat="1" applyFont="1" applyFill="1" applyBorder="1" applyAlignment="1">
      <alignment horizontal="left" vertical="center" wrapText="1"/>
    </xf>
    <xf numFmtId="49" fontId="2" fillId="96" borderId="11" xfId="2" applyNumberFormat="1" applyFont="1" applyFill="1" applyBorder="1" applyAlignment="1">
      <alignment horizontal="left" vertical="center" wrapText="1"/>
    </xf>
    <xf numFmtId="49" fontId="3" fillId="56" borderId="49" xfId="0" applyNumberFormat="1" applyFont="1" applyFill="1" applyBorder="1" applyAlignment="1">
      <alignment horizontal="left" vertical="center" wrapText="1"/>
    </xf>
    <xf numFmtId="0" fontId="2" fillId="56" borderId="50" xfId="0" applyFont="1" applyFill="1" applyBorder="1" applyAlignment="1">
      <alignment horizontal="center" vertical="center" wrapText="1"/>
    </xf>
    <xf numFmtId="0" fontId="2" fillId="56" borderId="44" xfId="0" applyFont="1" applyFill="1" applyBorder="1" applyAlignment="1">
      <alignment horizontal="center" vertical="center" wrapText="1"/>
    </xf>
    <xf numFmtId="49" fontId="2" fillId="56" borderId="44" xfId="0" applyNumberFormat="1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center" vertical="center" wrapText="1"/>
    </xf>
    <xf numFmtId="0" fontId="2" fillId="56" borderId="53" xfId="0" applyFont="1" applyFill="1" applyBorder="1" applyAlignment="1">
      <alignment horizontal="center" vertical="center" wrapText="1"/>
    </xf>
    <xf numFmtId="0" fontId="0" fillId="0" borderId="54" xfId="0" applyFill="1" applyBorder="1" applyAlignment="1">
      <alignment vertical="center" wrapText="1"/>
    </xf>
    <xf numFmtId="179" fontId="4" fillId="2" borderId="55" xfId="0" applyNumberFormat="1" applyFont="1" applyFill="1" applyBorder="1" applyAlignment="1">
      <alignment horizontal="left" vertical="center" wrapText="1"/>
    </xf>
    <xf numFmtId="49" fontId="4" fillId="2" borderId="56" xfId="0" applyNumberFormat="1" applyFont="1" applyFill="1" applyBorder="1" applyAlignment="1">
      <alignment horizontal="left" vertical="center" wrapText="1"/>
    </xf>
    <xf numFmtId="180" fontId="2" fillId="5" borderId="31" xfId="0" applyNumberFormat="1" applyFont="1" applyFill="1" applyBorder="1" applyAlignment="1">
      <alignment horizontal="right" vertical="center" wrapText="1"/>
    </xf>
    <xf numFmtId="0" fontId="2" fillId="6" borderId="34" xfId="0" applyFont="1" applyFill="1" applyBorder="1" applyAlignment="1">
      <alignment horizontal="right" vertical="center" wrapText="1"/>
    </xf>
    <xf numFmtId="1" fontId="2" fillId="8" borderId="31" xfId="0" applyNumberFormat="1" applyFont="1" applyFill="1" applyBorder="1" applyAlignment="1">
      <alignment horizontal="right" vertical="center" wrapText="1"/>
    </xf>
    <xf numFmtId="182" fontId="2" fillId="9" borderId="31" xfId="0" applyNumberFormat="1" applyFont="1" applyFill="1" applyBorder="1" applyAlignment="1">
      <alignment horizontal="right" vertical="center" wrapText="1"/>
    </xf>
    <xf numFmtId="0" fontId="7" fillId="6" borderId="34" xfId="0" applyFont="1" applyFill="1" applyBorder="1" applyAlignment="1">
      <alignment horizontal="left" vertical="center" wrapText="1"/>
    </xf>
    <xf numFmtId="176" fontId="7" fillId="10" borderId="34" xfId="0" applyNumberFormat="1" applyFont="1" applyFill="1" applyBorder="1" applyAlignment="1">
      <alignment horizontal="right" vertical="center" wrapText="1"/>
    </xf>
    <xf numFmtId="1" fontId="7" fillId="10" borderId="34" xfId="0" applyNumberFormat="1" applyFont="1" applyFill="1" applyBorder="1" applyAlignment="1">
      <alignment horizontal="right" vertical="center" wrapText="1"/>
    </xf>
    <xf numFmtId="182" fontId="2" fillId="11" borderId="31" xfId="0" applyNumberFormat="1" applyFont="1" applyFill="1" applyBorder="1" applyAlignment="1">
      <alignment horizontal="right" vertical="center" wrapText="1"/>
    </xf>
    <xf numFmtId="1" fontId="2" fillId="12" borderId="31" xfId="0" applyNumberFormat="1" applyFont="1" applyFill="1" applyBorder="1" applyAlignment="1">
      <alignment horizontal="right" vertical="center" wrapText="1"/>
    </xf>
    <xf numFmtId="0" fontId="2" fillId="13" borderId="57" xfId="0" applyFont="1" applyFill="1" applyBorder="1" applyAlignment="1">
      <alignment horizontal="right" vertical="center" wrapText="1"/>
    </xf>
    <xf numFmtId="1" fontId="6" fillId="14" borderId="31" xfId="0" applyNumberFormat="1" applyFont="1" applyFill="1" applyBorder="1" applyAlignment="1">
      <alignment horizontal="right" vertical="center" wrapText="1"/>
    </xf>
    <xf numFmtId="1" fontId="5" fillId="15" borderId="31" xfId="0" applyNumberFormat="1" applyFont="1" applyFill="1" applyBorder="1" applyAlignment="1">
      <alignment horizontal="right" vertical="center" wrapText="1"/>
    </xf>
    <xf numFmtId="1" fontId="5" fillId="16" borderId="31" xfId="0" applyNumberFormat="1" applyFont="1" applyFill="1" applyBorder="1" applyAlignment="1">
      <alignment horizontal="right" vertical="center" wrapText="1"/>
    </xf>
    <xf numFmtId="1" fontId="5" fillId="17" borderId="31" xfId="0" applyNumberFormat="1" applyFont="1" applyFill="1" applyBorder="1" applyAlignment="1">
      <alignment horizontal="right" vertical="center" wrapText="1"/>
    </xf>
    <xf numFmtId="0" fontId="2" fillId="6" borderId="34" xfId="0" applyFont="1" applyFill="1" applyBorder="1" applyAlignment="1">
      <alignment horizontal="left" vertical="center" wrapText="1"/>
    </xf>
    <xf numFmtId="176" fontId="2" fillId="19" borderId="31" xfId="0" applyNumberFormat="1" applyFont="1" applyFill="1" applyBorder="1" applyAlignment="1">
      <alignment horizontal="left" vertical="center" wrapText="1"/>
    </xf>
    <xf numFmtId="176" fontId="2" fillId="22" borderId="31" xfId="0" applyNumberFormat="1" applyFont="1" applyFill="1" applyBorder="1" applyAlignment="1">
      <alignment horizontal="left" vertical="center" wrapText="1"/>
    </xf>
    <xf numFmtId="176" fontId="2" fillId="23" borderId="31" xfId="0" applyNumberFormat="1" applyFont="1" applyFill="1" applyBorder="1" applyAlignment="1">
      <alignment horizontal="left" vertical="center" wrapText="1"/>
    </xf>
    <xf numFmtId="176" fontId="2" fillId="25" borderId="31" xfId="0" applyNumberFormat="1" applyFont="1" applyFill="1" applyBorder="1" applyAlignment="1">
      <alignment horizontal="left" vertical="center" wrapText="1"/>
    </xf>
    <xf numFmtId="176" fontId="2" fillId="27" borderId="31" xfId="0" applyNumberFormat="1" applyFont="1" applyFill="1" applyBorder="1" applyAlignment="1">
      <alignment horizontal="left" vertical="center" wrapText="1"/>
    </xf>
    <xf numFmtId="0" fontId="7" fillId="6" borderId="31" xfId="0" applyFont="1" applyFill="1" applyBorder="1" applyAlignment="1">
      <alignment horizontal="left" vertical="center" wrapText="1"/>
    </xf>
    <xf numFmtId="0" fontId="2" fillId="28" borderId="31" xfId="0" applyFont="1" applyFill="1" applyBorder="1" applyAlignment="1">
      <alignment horizontal="left" vertical="center" wrapText="1"/>
    </xf>
    <xf numFmtId="176" fontId="2" fillId="29" borderId="31" xfId="0" applyNumberFormat="1" applyFont="1" applyFill="1" applyBorder="1" applyAlignment="1">
      <alignment horizontal="left" vertical="center" wrapText="1"/>
    </xf>
    <xf numFmtId="176" fontId="2" fillId="32" borderId="31" xfId="0" applyNumberFormat="1" applyFont="1" applyFill="1" applyBorder="1" applyAlignment="1">
      <alignment horizontal="left" vertical="center" wrapText="1"/>
    </xf>
    <xf numFmtId="176" fontId="2" fillId="35" borderId="31" xfId="0" applyNumberFormat="1" applyFont="1" applyFill="1" applyBorder="1" applyAlignment="1">
      <alignment horizontal="left" vertical="center" wrapText="1"/>
    </xf>
    <xf numFmtId="176" fontId="2" fillId="36" borderId="31" xfId="0" applyNumberFormat="1" applyFont="1" applyFill="1" applyBorder="1" applyAlignment="1">
      <alignment horizontal="left" vertical="center" wrapText="1"/>
    </xf>
    <xf numFmtId="176" fontId="2" fillId="38" borderId="31" xfId="0" applyNumberFormat="1" applyFont="1" applyFill="1" applyBorder="1" applyAlignment="1">
      <alignment horizontal="left" vertical="center" wrapText="1"/>
    </xf>
    <xf numFmtId="176" fontId="2" fillId="40" borderId="31" xfId="0" applyNumberFormat="1" applyFont="1" applyFill="1" applyBorder="1" applyAlignment="1">
      <alignment horizontal="left" vertical="center" wrapText="1"/>
    </xf>
    <xf numFmtId="49" fontId="2" fillId="43" borderId="31" xfId="0" applyNumberFormat="1" applyFont="1" applyFill="1" applyBorder="1" applyAlignment="1">
      <alignment horizontal="right" vertical="center" wrapText="1"/>
    </xf>
    <xf numFmtId="49" fontId="2" fillId="44" borderId="31" xfId="0" applyNumberFormat="1" applyFont="1" applyFill="1" applyBorder="1" applyAlignment="1">
      <alignment horizontal="right" vertical="center" wrapText="1"/>
    </xf>
    <xf numFmtId="0" fontId="2" fillId="51" borderId="31" xfId="0" applyFont="1" applyFill="1" applyBorder="1" applyAlignment="1">
      <alignment horizontal="right" vertical="center" wrapText="1"/>
    </xf>
    <xf numFmtId="49" fontId="2" fillId="53" borderId="31" xfId="0" applyNumberFormat="1" applyFont="1" applyFill="1" applyBorder="1" applyAlignment="1">
      <alignment horizontal="right" vertical="center" wrapText="1"/>
    </xf>
    <xf numFmtId="0" fontId="2" fillId="56" borderId="58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vertical="center" wrapText="1"/>
    </xf>
    <xf numFmtId="49" fontId="18" fillId="47" borderId="13" xfId="0" applyNumberFormat="1" applyFont="1" applyFill="1" applyBorder="1" applyAlignment="1">
      <alignment horizontal="right" vertical="center" wrapText="1"/>
    </xf>
    <xf numFmtId="49" fontId="18" fillId="47" borderId="17" xfId="0" applyNumberFormat="1" applyFont="1" applyFill="1" applyBorder="1" applyAlignment="1">
      <alignment horizontal="right" vertical="center" wrapText="1"/>
    </xf>
    <xf numFmtId="49" fontId="22" fillId="55" borderId="13" xfId="0" applyNumberFormat="1" applyFont="1" applyFill="1" applyBorder="1" applyAlignment="1">
      <alignment horizontal="right" vertical="center" wrapText="1"/>
    </xf>
    <xf numFmtId="49" fontId="14" fillId="55" borderId="17" xfId="0" applyNumberFormat="1" applyFont="1" applyFill="1" applyBorder="1" applyAlignment="1">
      <alignment horizontal="right" vertical="center" wrapText="1"/>
    </xf>
    <xf numFmtId="49" fontId="14" fillId="55" borderId="15" xfId="0" applyNumberFormat="1" applyFont="1" applyFill="1" applyBorder="1" applyAlignment="1">
      <alignment horizontal="right" vertical="center" wrapText="1"/>
    </xf>
    <xf numFmtId="49" fontId="22" fillId="53" borderId="17" xfId="0" applyNumberFormat="1" applyFont="1" applyFill="1" applyBorder="1" applyAlignment="1">
      <alignment horizontal="right" vertical="center" wrapText="1"/>
    </xf>
    <xf numFmtId="0" fontId="14" fillId="53" borderId="13" xfId="0" applyFont="1" applyFill="1" applyBorder="1" applyAlignment="1">
      <alignment horizontal="right" vertical="center" wrapText="1"/>
    </xf>
    <xf numFmtId="49" fontId="14" fillId="53" borderId="13" xfId="0" applyNumberFormat="1" applyFont="1" applyFill="1" applyBorder="1" applyAlignment="1">
      <alignment horizontal="right" vertical="center" wrapText="1"/>
    </xf>
    <xf numFmtId="49" fontId="14" fillId="53" borderId="17" xfId="0" applyNumberFormat="1" applyFont="1" applyFill="1" applyBorder="1" applyAlignment="1">
      <alignment horizontal="right" vertical="center" wrapText="1"/>
    </xf>
    <xf numFmtId="0" fontId="22" fillId="49" borderId="17" xfId="0" applyFont="1" applyFill="1" applyBorder="1" applyAlignment="1">
      <alignment horizontal="right" vertical="center" wrapText="1"/>
    </xf>
    <xf numFmtId="0" fontId="22" fillId="49" borderId="13" xfId="0" applyFont="1" applyFill="1" applyBorder="1" applyAlignment="1">
      <alignment horizontal="right" vertical="center" wrapText="1"/>
    </xf>
    <xf numFmtId="49" fontId="22" fillId="49" borderId="13" xfId="0" applyNumberFormat="1" applyFont="1" applyFill="1" applyBorder="1" applyAlignment="1">
      <alignment horizontal="right" vertical="center" wrapText="1"/>
    </xf>
    <xf numFmtId="0" fontId="14" fillId="49" borderId="31" xfId="0" applyFont="1" applyFill="1" applyBorder="1" applyAlignment="1">
      <alignment horizontal="right" vertical="center" wrapText="1"/>
    </xf>
    <xf numFmtId="0" fontId="14" fillId="47" borderId="13" xfId="0" applyFont="1" applyFill="1" applyBorder="1" applyAlignment="1">
      <alignment horizontal="right" vertical="center" wrapText="1"/>
    </xf>
    <xf numFmtId="49" fontId="14" fillId="47" borderId="17" xfId="0" applyNumberFormat="1" applyFont="1" applyFill="1" applyBorder="1" applyAlignment="1">
      <alignment horizontal="right" vertical="center" wrapText="1"/>
    </xf>
    <xf numFmtId="49" fontId="14" fillId="47" borderId="31" xfId="0" applyNumberFormat="1" applyFont="1" applyFill="1" applyBorder="1" applyAlignment="1">
      <alignment horizontal="right" vertical="center" wrapText="1"/>
    </xf>
    <xf numFmtId="49" fontId="14" fillId="47" borderId="13" xfId="0" applyNumberFormat="1" applyFont="1" applyFill="1" applyBorder="1" applyAlignment="1">
      <alignment horizontal="right" vertical="center" wrapText="1"/>
    </xf>
    <xf numFmtId="49" fontId="9" fillId="47" borderId="12" xfId="0" applyNumberFormat="1" applyFont="1" applyFill="1" applyBorder="1" applyAlignment="1">
      <alignment horizontal="right" vertical="center" wrapText="1"/>
    </xf>
    <xf numFmtId="49" fontId="9" fillId="49" borderId="12" xfId="0" applyNumberFormat="1" applyFont="1" applyFill="1" applyBorder="1" applyAlignment="1">
      <alignment horizontal="right" vertical="center" wrapText="1"/>
    </xf>
    <xf numFmtId="49" fontId="9" fillId="49" borderId="13" xfId="0" applyNumberFormat="1" applyFont="1" applyFill="1" applyBorder="1" applyAlignment="1">
      <alignment horizontal="right" vertical="center" wrapText="1"/>
    </xf>
    <xf numFmtId="49" fontId="9" fillId="51" borderId="13" xfId="0" applyNumberFormat="1" applyFont="1" applyFill="1" applyBorder="1" applyAlignment="1">
      <alignment horizontal="right" vertical="center" wrapText="1"/>
    </xf>
    <xf numFmtId="49" fontId="9" fillId="53" borderId="13" xfId="0" applyNumberFormat="1" applyFont="1" applyFill="1" applyBorder="1" applyAlignment="1">
      <alignment horizontal="right" vertical="center" wrapText="1"/>
    </xf>
    <xf numFmtId="49" fontId="9" fillId="55" borderId="12" xfId="0" applyNumberFormat="1" applyFont="1" applyFill="1" applyBorder="1" applyAlignment="1">
      <alignment horizontal="right" vertical="center" wrapText="1"/>
    </xf>
    <xf numFmtId="176" fontId="6" fillId="20" borderId="12" xfId="0" applyNumberFormat="1" applyFont="1" applyFill="1" applyBorder="1" applyAlignment="1">
      <alignment horizontal="left" vertical="center" wrapText="1"/>
    </xf>
    <xf numFmtId="0" fontId="2" fillId="20" borderId="12" xfId="0" applyFont="1" applyFill="1" applyBorder="1" applyAlignment="1">
      <alignment horizontal="left" vertical="center" wrapText="1"/>
    </xf>
    <xf numFmtId="0" fontId="8" fillId="10" borderId="11" xfId="0" applyFont="1" applyFill="1" applyBorder="1" applyAlignment="1">
      <alignment horizontal="left" vertical="center" wrapText="1"/>
    </xf>
    <xf numFmtId="0" fontId="7" fillId="10" borderId="12" xfId="0" applyFont="1" applyFill="1" applyBorder="1" applyAlignment="1">
      <alignment horizontal="right" vertical="center" wrapText="1"/>
    </xf>
    <xf numFmtId="0" fontId="7" fillId="10" borderId="13" xfId="0" applyFont="1" applyFill="1" applyBorder="1" applyAlignment="1">
      <alignment horizontal="right" vertical="center" wrapText="1"/>
    </xf>
    <xf numFmtId="0" fontId="7" fillId="10" borderId="25" xfId="0" applyFont="1" applyFill="1" applyBorder="1" applyAlignment="1">
      <alignment horizontal="right" vertical="center" wrapText="1"/>
    </xf>
    <xf numFmtId="0" fontId="7" fillId="10" borderId="34" xfId="0" applyFont="1" applyFill="1" applyBorder="1" applyAlignment="1">
      <alignment horizontal="right" vertical="center" wrapText="1"/>
    </xf>
    <xf numFmtId="0" fontId="7" fillId="10" borderId="17" xfId="0" applyFont="1" applyFill="1" applyBorder="1" applyAlignment="1">
      <alignment horizontal="right" vertical="center" wrapText="1"/>
    </xf>
    <xf numFmtId="0" fontId="7" fillId="10" borderId="18" xfId="0" applyFont="1" applyFill="1" applyBorder="1" applyAlignment="1">
      <alignment horizontal="right" vertical="center" wrapText="1"/>
    </xf>
    <xf numFmtId="176" fontId="2" fillId="24" borderId="18" xfId="0" applyNumberFormat="1" applyFont="1" applyFill="1" applyBorder="1" applyAlignment="1">
      <alignment horizontal="left" vertical="center" wrapText="1"/>
    </xf>
    <xf numFmtId="49" fontId="2" fillId="95" borderId="13" xfId="2" applyNumberFormat="1" applyFont="1" applyFill="1" applyBorder="1" applyAlignment="1">
      <alignment horizontal="right" vertical="top" wrapText="1"/>
    </xf>
    <xf numFmtId="176" fontId="2" fillId="24" borderId="18" xfId="0" applyNumberFormat="1" applyFont="1" applyFill="1" applyBorder="1" applyAlignment="1">
      <alignment horizontal="right" vertical="center" wrapText="1"/>
    </xf>
    <xf numFmtId="49" fontId="2" fillId="56" borderId="44" xfId="0" applyNumberFormat="1" applyFont="1" applyFill="1" applyBorder="1" applyAlignment="1">
      <alignment horizontal="right" vertical="center" wrapText="1"/>
    </xf>
    <xf numFmtId="0" fontId="2" fillId="56" borderId="44" xfId="0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right" vertical="center" wrapText="1"/>
    </xf>
    <xf numFmtId="49" fontId="4" fillId="62" borderId="60" xfId="2" applyNumberFormat="1" applyFont="1" applyFill="1" applyBorder="1" applyAlignment="1">
      <alignment horizontal="left" vertical="top" wrapText="1"/>
    </xf>
    <xf numFmtId="49" fontId="2" fillId="62" borderId="44" xfId="2" applyNumberFormat="1" applyFont="1" applyFill="1" applyBorder="1" applyAlignment="1">
      <alignment horizontal="left" vertical="top" wrapText="1"/>
    </xf>
    <xf numFmtId="0" fontId="2" fillId="62" borderId="44" xfId="2" applyFont="1" applyFill="1" applyBorder="1" applyAlignment="1">
      <alignment horizontal="left" vertical="top" wrapText="1"/>
    </xf>
    <xf numFmtId="49" fontId="2" fillId="81" borderId="44" xfId="2" applyNumberFormat="1" applyFont="1" applyFill="1" applyBorder="1" applyAlignment="1">
      <alignment horizontal="center" vertical="top" wrapText="1"/>
    </xf>
    <xf numFmtId="49" fontId="2" fillId="84" borderId="44" xfId="2" applyNumberFormat="1" applyFont="1" applyFill="1" applyBorder="1" applyAlignment="1">
      <alignment horizontal="center" vertical="top" wrapText="1"/>
    </xf>
    <xf numFmtId="49" fontId="2" fillId="83" borderId="51" xfId="2" applyNumberFormat="1" applyFont="1" applyFill="1" applyBorder="1" applyAlignment="1">
      <alignment horizontal="center" vertical="top" wrapText="1"/>
    </xf>
    <xf numFmtId="49" fontId="2" fillId="0" borderId="44" xfId="2" applyNumberFormat="1" applyFont="1" applyFill="1" applyBorder="1" applyAlignment="1">
      <alignment horizontal="center" vertical="top" wrapText="1"/>
    </xf>
    <xf numFmtId="49" fontId="2" fillId="82" borderId="61" xfId="2" applyNumberFormat="1" applyFont="1" applyFill="1" applyBorder="1" applyAlignment="1">
      <alignment horizontal="center" vertical="top" wrapText="1"/>
    </xf>
    <xf numFmtId="49" fontId="2" fillId="81" borderId="50" xfId="2" applyNumberFormat="1" applyFont="1" applyFill="1" applyBorder="1" applyAlignment="1">
      <alignment horizontal="right" vertical="top" wrapText="1"/>
    </xf>
    <xf numFmtId="49" fontId="2" fillId="80" borderId="44" xfId="2" applyNumberFormat="1" applyFont="1" applyFill="1" applyBorder="1" applyAlignment="1">
      <alignment horizontal="right" vertical="top" wrapText="1"/>
    </xf>
    <xf numFmtId="49" fontId="2" fillId="79" borderId="44" xfId="2" applyNumberFormat="1" applyFont="1" applyFill="1" applyBorder="1" applyAlignment="1">
      <alignment horizontal="right" vertical="top" wrapText="1"/>
    </xf>
    <xf numFmtId="0" fontId="11" fillId="0" borderId="54" xfId="2" applyFill="1" applyBorder="1">
      <alignment vertical="top" wrapText="1"/>
    </xf>
    <xf numFmtId="49" fontId="2" fillId="78" borderId="23" xfId="2" applyNumberFormat="1" applyFont="1" applyFill="1" applyBorder="1" applyAlignment="1">
      <alignment vertical="center" wrapText="1"/>
    </xf>
    <xf numFmtId="49" fontId="20" fillId="78" borderId="13" xfId="2" applyNumberFormat="1" applyFont="1" applyFill="1" applyBorder="1" applyAlignment="1">
      <alignment vertical="center" wrapText="1"/>
    </xf>
    <xf numFmtId="176" fontId="6" fillId="20" borderId="31" xfId="0" applyNumberFormat="1" applyFont="1" applyFill="1" applyBorder="1" applyAlignment="1">
      <alignment horizontal="left" vertical="center" wrapText="1"/>
    </xf>
    <xf numFmtId="0" fontId="2" fillId="20" borderId="31" xfId="0" applyFont="1" applyFill="1" applyBorder="1" applyAlignment="1">
      <alignment horizontal="left" vertical="center" wrapText="1"/>
    </xf>
    <xf numFmtId="177" fontId="2" fillId="21" borderId="31" xfId="1" applyNumberFormat="1" applyFont="1" applyFill="1" applyBorder="1" applyAlignment="1">
      <alignment horizontal="left" vertical="center" wrapText="1"/>
    </xf>
    <xf numFmtId="49" fontId="22" fillId="55" borderId="31" xfId="0" applyNumberFormat="1" applyFont="1" applyFill="1" applyBorder="1" applyAlignment="1">
      <alignment horizontal="right" vertical="center" wrapText="1"/>
    </xf>
    <xf numFmtId="49" fontId="2" fillId="107" borderId="13" xfId="2" applyNumberFormat="1" applyFont="1" applyFill="1" applyBorder="1" applyAlignment="1">
      <alignment horizontal="left" vertical="center" wrapText="1"/>
    </xf>
    <xf numFmtId="1" fontId="2" fillId="107" borderId="13" xfId="2" applyNumberFormat="1" applyFont="1" applyFill="1" applyBorder="1" applyAlignment="1">
      <alignment horizontal="left" vertical="center" wrapText="1"/>
    </xf>
    <xf numFmtId="1" fontId="2" fillId="107" borderId="13" xfId="2" applyNumberFormat="1" applyFont="1" applyFill="1" applyBorder="1" applyAlignment="1">
      <alignment horizontal="right" vertical="center" wrapText="1"/>
    </xf>
    <xf numFmtId="0" fontId="24" fillId="50" borderId="13" xfId="0" applyFont="1" applyFill="1" applyBorder="1" applyAlignment="1">
      <alignment horizontal="right" vertical="center" wrapText="1"/>
    </xf>
    <xf numFmtId="0" fontId="22" fillId="51" borderId="13" xfId="0" applyFont="1" applyFill="1" applyBorder="1" applyAlignment="1">
      <alignment horizontal="right" vertical="center" wrapText="1"/>
    </xf>
    <xf numFmtId="0" fontId="24" fillId="52" borderId="13" xfId="0" applyFont="1" applyFill="1" applyBorder="1" applyAlignment="1">
      <alignment horizontal="right" vertical="center" wrapText="1"/>
    </xf>
    <xf numFmtId="0" fontId="22" fillId="53" borderId="13" xfId="0" applyFont="1" applyFill="1" applyBorder="1" applyAlignment="1">
      <alignment horizontal="right" vertical="center" wrapText="1"/>
    </xf>
    <xf numFmtId="49" fontId="22" fillId="53" borderId="13" xfId="0" applyNumberFormat="1" applyFont="1" applyFill="1" applyBorder="1" applyAlignment="1">
      <alignment horizontal="right" vertical="center" wrapText="1"/>
    </xf>
    <xf numFmtId="0" fontId="24" fillId="54" borderId="13" xfId="0" applyFont="1" applyFill="1" applyBorder="1" applyAlignment="1">
      <alignment horizontal="right" vertical="center" wrapText="1"/>
    </xf>
    <xf numFmtId="0" fontId="24" fillId="54" borderId="15" xfId="0" applyFont="1" applyFill="1" applyBorder="1" applyAlignment="1">
      <alignment horizontal="right" vertical="center" wrapText="1"/>
    </xf>
    <xf numFmtId="0" fontId="22" fillId="55" borderId="13" xfId="0" applyFont="1" applyFill="1" applyBorder="1" applyAlignment="1">
      <alignment horizontal="right" vertical="center" wrapText="1"/>
    </xf>
    <xf numFmtId="49" fontId="22" fillId="55" borderId="15" xfId="0" applyNumberFormat="1" applyFont="1" applyFill="1" applyBorder="1" applyAlignment="1">
      <alignment horizontal="right" vertical="center" wrapText="1"/>
    </xf>
    <xf numFmtId="1" fontId="2" fillId="108" borderId="13" xfId="2" applyNumberFormat="1" applyFont="1" applyFill="1" applyBorder="1" applyAlignment="1">
      <alignment horizontal="right" vertical="center" wrapText="1"/>
    </xf>
    <xf numFmtId="0" fontId="14" fillId="49" borderId="13" xfId="0" applyFont="1" applyFill="1" applyBorder="1" applyAlignment="1">
      <alignment horizontal="right" vertical="center" wrapText="1"/>
    </xf>
    <xf numFmtId="49" fontId="25" fillId="4" borderId="11" xfId="0" applyNumberFormat="1" applyFont="1" applyFill="1" applyBorder="1" applyAlignment="1">
      <alignment horizontal="left" vertical="center" wrapText="1"/>
    </xf>
    <xf numFmtId="0" fontId="26" fillId="0" borderId="42" xfId="0" applyFont="1" applyFill="1" applyBorder="1" applyAlignment="1">
      <alignment horizontal="right" vertical="center" wrapText="1"/>
    </xf>
    <xf numFmtId="0" fontId="27" fillId="0" borderId="0" xfId="0" applyFont="1" applyFill="1" applyBorder="1" applyAlignment="1">
      <alignment vertical="center" wrapText="1"/>
    </xf>
    <xf numFmtId="20" fontId="22" fillId="4" borderId="13" xfId="0" applyNumberFormat="1" applyFont="1" applyFill="1" applyBorder="1" applyAlignment="1">
      <alignment horizontal="right" vertical="center" wrapText="1"/>
    </xf>
    <xf numFmtId="20" fontId="22" fillId="4" borderId="17" xfId="0" applyNumberFormat="1" applyFont="1" applyFill="1" applyBorder="1" applyAlignment="1">
      <alignment horizontal="right" vertical="center" wrapText="1"/>
    </xf>
    <xf numFmtId="20" fontId="28" fillId="4" borderId="13" xfId="0" applyNumberFormat="1" applyFont="1" applyFill="1" applyBorder="1" applyAlignment="1">
      <alignment horizontal="right" vertical="center" wrapText="1"/>
    </xf>
    <xf numFmtId="20" fontId="29" fillId="4" borderId="12" xfId="0" applyNumberFormat="1" applyFont="1" applyFill="1" applyBorder="1" applyAlignment="1">
      <alignment horizontal="right" vertical="center" wrapText="1"/>
    </xf>
    <xf numFmtId="20" fontId="29" fillId="4" borderId="13" xfId="0" applyNumberFormat="1" applyFont="1" applyFill="1" applyBorder="1" applyAlignment="1">
      <alignment horizontal="right" vertical="center" wrapText="1"/>
    </xf>
    <xf numFmtId="20" fontId="30" fillId="4" borderId="13" xfId="0" applyNumberFormat="1" applyFont="1" applyFill="1" applyBorder="1" applyAlignment="1">
      <alignment horizontal="right" vertical="center" wrapText="1"/>
    </xf>
    <xf numFmtId="20" fontId="29" fillId="4" borderId="17" xfId="0" applyNumberFormat="1" applyFont="1" applyFill="1" applyBorder="1" applyAlignment="1">
      <alignment horizontal="right" vertical="center" wrapText="1"/>
    </xf>
    <xf numFmtId="20" fontId="29" fillId="4" borderId="31" xfId="0" applyNumberFormat="1" applyFont="1" applyFill="1" applyBorder="1" applyAlignment="1">
      <alignment horizontal="right" vertical="center" wrapText="1"/>
    </xf>
    <xf numFmtId="49" fontId="29" fillId="4" borderId="13" xfId="0" applyNumberFormat="1" applyFont="1" applyFill="1" applyBorder="1" applyAlignment="1">
      <alignment horizontal="right" vertical="center" wrapText="1"/>
    </xf>
    <xf numFmtId="20" fontId="31" fillId="4" borderId="13" xfId="0" applyNumberFormat="1" applyFont="1" applyFill="1" applyBorder="1" applyAlignment="1">
      <alignment horizontal="right" vertical="center" wrapText="1"/>
    </xf>
    <xf numFmtId="20" fontId="32" fillId="4" borderId="13" xfId="0" applyNumberFormat="1" applyFont="1" applyFill="1" applyBorder="1" applyAlignment="1">
      <alignment horizontal="right" vertical="center" wrapText="1"/>
    </xf>
    <xf numFmtId="20" fontId="32" fillId="4" borderId="17" xfId="0" applyNumberFormat="1" applyFont="1" applyFill="1" applyBorder="1" applyAlignment="1">
      <alignment horizontal="right" vertical="center" wrapText="1"/>
    </xf>
    <xf numFmtId="20" fontId="32" fillId="4" borderId="15" xfId="0" applyNumberFormat="1" applyFont="1" applyFill="1" applyBorder="1" applyAlignment="1">
      <alignment horizontal="right" vertical="center" wrapText="1"/>
    </xf>
    <xf numFmtId="0" fontId="31" fillId="0" borderId="42" xfId="0" applyFont="1" applyFill="1" applyBorder="1" applyAlignment="1">
      <alignment horizontal="right" vertical="center" wrapText="1"/>
    </xf>
    <xf numFmtId="49" fontId="32" fillId="4" borderId="13" xfId="0" applyNumberFormat="1" applyFont="1" applyFill="1" applyBorder="1" applyAlignment="1">
      <alignment horizontal="right" vertical="center" wrapText="1"/>
    </xf>
    <xf numFmtId="20" fontId="32" fillId="4" borderId="31" xfId="0" applyNumberFormat="1" applyFont="1" applyFill="1" applyBorder="1" applyAlignment="1">
      <alignment horizontal="right" vertical="center" wrapText="1"/>
    </xf>
    <xf numFmtId="0" fontId="33" fillId="0" borderId="0" xfId="0" applyFont="1" applyFill="1" applyBorder="1" applyAlignment="1">
      <alignment vertical="center" wrapText="1"/>
    </xf>
    <xf numFmtId="0" fontId="32" fillId="13" borderId="30" xfId="0" applyFont="1" applyFill="1" applyBorder="1" applyAlignment="1">
      <alignment horizontal="right" vertical="center" wrapText="1"/>
    </xf>
    <xf numFmtId="1" fontId="32" fillId="14" borderId="13" xfId="0" applyNumberFormat="1" applyFont="1" applyFill="1" applyBorder="1" applyAlignment="1">
      <alignment horizontal="right" vertical="center" wrapText="1"/>
    </xf>
    <xf numFmtId="1" fontId="32" fillId="15" borderId="13" xfId="0" applyNumberFormat="1" applyFont="1" applyFill="1" applyBorder="1" applyAlignment="1">
      <alignment horizontal="right" vertical="center" wrapText="1"/>
    </xf>
    <xf numFmtId="1" fontId="32" fillId="16" borderId="13" xfId="0" applyNumberFormat="1" applyFont="1" applyFill="1" applyBorder="1" applyAlignment="1">
      <alignment horizontal="right" vertical="center" wrapText="1"/>
    </xf>
    <xf numFmtId="1" fontId="32" fillId="17" borderId="13" xfId="0" applyNumberFormat="1" applyFont="1" applyFill="1" applyBorder="1" applyAlignment="1">
      <alignment horizontal="right" vertical="center" wrapText="1"/>
    </xf>
    <xf numFmtId="9" fontId="32" fillId="17" borderId="25" xfId="1" applyFont="1" applyFill="1" applyBorder="1" applyAlignment="1">
      <alignment horizontal="right" vertical="center" wrapText="1"/>
    </xf>
    <xf numFmtId="178" fontId="4" fillId="0" borderId="47" xfId="2" applyNumberFormat="1" applyFont="1" applyFill="1" applyBorder="1" applyAlignment="1">
      <alignment horizontal="center" vertical="center" wrapText="1"/>
    </xf>
    <xf numFmtId="0" fontId="14" fillId="87" borderId="13" xfId="0" applyFont="1" applyFill="1" applyBorder="1" applyAlignment="1">
      <alignment horizontal="right" vertical="center" wrapText="1"/>
    </xf>
    <xf numFmtId="49" fontId="14" fillId="87" borderId="13" xfId="0" applyNumberFormat="1" applyFont="1" applyFill="1" applyBorder="1" applyAlignment="1">
      <alignment horizontal="right" vertical="center" wrapText="1"/>
    </xf>
    <xf numFmtId="0" fontId="14" fillId="93" borderId="13" xfId="0" applyFont="1" applyFill="1" applyBorder="1" applyAlignment="1">
      <alignment horizontal="right" vertical="center" wrapText="1"/>
    </xf>
    <xf numFmtId="0" fontId="14" fillId="104" borderId="13" xfId="0" applyFont="1" applyFill="1" applyBorder="1" applyAlignment="1">
      <alignment horizontal="right" vertical="center" wrapText="1"/>
    </xf>
    <xf numFmtId="0" fontId="14" fillId="90" borderId="13" xfId="0" applyFont="1" applyFill="1" applyBorder="1" applyAlignment="1">
      <alignment horizontal="right" vertical="center" wrapText="1"/>
    </xf>
    <xf numFmtId="9" fontId="34" fillId="61" borderId="26" xfId="1" applyFont="1">
      <alignment vertical="center"/>
    </xf>
    <xf numFmtId="2" fontId="2" fillId="85" borderId="13" xfId="2" applyNumberFormat="1" applyFont="1" applyFill="1" applyBorder="1" applyAlignment="1">
      <alignment horizontal="right" vertical="center" wrapText="1"/>
    </xf>
    <xf numFmtId="2" fontId="2" fillId="94" borderId="13" xfId="2" applyNumberFormat="1" applyFont="1" applyFill="1" applyBorder="1" applyAlignment="1">
      <alignment horizontal="right" vertical="center" wrapText="1"/>
    </xf>
    <xf numFmtId="49" fontId="2" fillId="71" borderId="23" xfId="2" applyNumberFormat="1" applyFont="1" applyFill="1" applyBorder="1" applyAlignment="1">
      <alignment horizontal="left" vertical="center" wrapText="1"/>
    </xf>
    <xf numFmtId="0" fontId="35" fillId="0" borderId="0" xfId="0" applyFont="1" applyFill="1" applyBorder="1">
      <alignment vertical="top" wrapText="1"/>
    </xf>
    <xf numFmtId="0" fontId="9" fillId="0" borderId="26" xfId="2" applyFont="1" applyFill="1" applyAlignment="1">
      <alignment horizontal="right" vertical="top" wrapText="1"/>
    </xf>
    <xf numFmtId="0" fontId="9" fillId="0" borderId="26" xfId="2" applyFont="1" applyFill="1">
      <alignment vertical="top" wrapText="1"/>
    </xf>
    <xf numFmtId="10" fontId="11" fillId="61" borderId="26" xfId="1" applyNumberFormat="1">
      <alignment vertical="center"/>
    </xf>
    <xf numFmtId="0" fontId="0" fillId="0" borderId="0" xfId="2" applyFont="1" applyFill="1" applyBorder="1" applyAlignment="1">
      <alignment vertical="center" wrapText="1"/>
    </xf>
    <xf numFmtId="49" fontId="2" fillId="0" borderId="8" xfId="2" applyNumberFormat="1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vertical="center" wrapText="1"/>
    </xf>
    <xf numFmtId="179" fontId="4" fillId="62" borderId="55" xfId="0" applyNumberFormat="1" applyFont="1" applyFill="1" applyBorder="1" applyAlignment="1">
      <alignment horizontal="left" vertical="center" wrapText="1"/>
    </xf>
    <xf numFmtId="179" fontId="4" fillId="62" borderId="4" xfId="0" applyNumberFormat="1" applyFont="1" applyFill="1" applyBorder="1" applyAlignment="1">
      <alignment horizontal="center" vertical="center" wrapText="1"/>
    </xf>
    <xf numFmtId="49" fontId="4" fillId="62" borderId="56" xfId="0" applyNumberFormat="1" applyFont="1" applyFill="1" applyBorder="1" applyAlignment="1">
      <alignment horizontal="left" vertical="center" wrapText="1"/>
    </xf>
    <xf numFmtId="49" fontId="4" fillId="62" borderId="8" xfId="0" applyNumberFormat="1" applyFont="1" applyFill="1" applyBorder="1" applyAlignment="1">
      <alignment horizontal="center" vertical="center" wrapText="1"/>
    </xf>
    <xf numFmtId="49" fontId="14" fillId="103" borderId="13" xfId="0" applyNumberFormat="1" applyFont="1" applyFill="1" applyBorder="1" applyAlignment="1">
      <alignment horizontal="right" vertical="center" wrapText="1"/>
    </xf>
    <xf numFmtId="0" fontId="14" fillId="103" borderId="13" xfId="0" applyFont="1" applyFill="1" applyBorder="1" applyAlignment="1">
      <alignment horizontal="right" vertical="center" wrapText="1"/>
    </xf>
    <xf numFmtId="49" fontId="14" fillId="104" borderId="13" xfId="0" applyNumberFormat="1" applyFont="1" applyFill="1" applyBorder="1" applyAlignment="1">
      <alignment horizontal="right" vertical="center" wrapText="1"/>
    </xf>
    <xf numFmtId="0" fontId="24" fillId="54" borderId="17" xfId="0" applyFont="1" applyFill="1" applyBorder="1" applyAlignment="1">
      <alignment horizontal="right" vertical="center" wrapText="1"/>
    </xf>
    <xf numFmtId="49" fontId="14" fillId="90" borderId="17" xfId="0" applyNumberFormat="1" applyFont="1" applyFill="1" applyBorder="1" applyAlignment="1">
      <alignment horizontal="right" vertical="center" wrapText="1"/>
    </xf>
    <xf numFmtId="0" fontId="0" fillId="0" borderId="26" xfId="2" applyFont="1" applyFill="1" applyAlignment="1">
      <alignment vertical="center" wrapText="1"/>
    </xf>
    <xf numFmtId="2" fontId="11" fillId="0" borderId="26" xfId="2" applyNumberFormat="1" applyFill="1" applyAlignment="1">
      <alignment horizontal="right" vertical="top" wrapText="1"/>
    </xf>
    <xf numFmtId="2" fontId="0" fillId="0" borderId="0" xfId="2" applyNumberFormat="1" applyFont="1" applyFill="1" applyBorder="1" applyAlignment="1">
      <alignment horizontal="right" vertical="top" wrapText="1"/>
    </xf>
    <xf numFmtId="0" fontId="2" fillId="104" borderId="25" xfId="2" applyFont="1" applyFill="1" applyBorder="1" applyAlignment="1">
      <alignment horizontal="right" vertical="center" wrapText="1"/>
    </xf>
    <xf numFmtId="176" fontId="2" fillId="89" borderId="13" xfId="2" applyNumberFormat="1" applyFont="1" applyFill="1" applyBorder="1" applyAlignment="1">
      <alignment horizontal="right" vertical="center" wrapText="1"/>
    </xf>
    <xf numFmtId="0" fontId="2" fillId="102" borderId="68" xfId="2" applyFont="1" applyFill="1" applyBorder="1" applyAlignment="1">
      <alignment horizontal="right" vertical="center" wrapText="1"/>
    </xf>
    <xf numFmtId="0" fontId="0" fillId="0" borderId="0" xfId="2" applyFont="1" applyFill="1" applyBorder="1">
      <alignment vertical="top" wrapText="1"/>
    </xf>
    <xf numFmtId="2" fontId="2" fillId="104" borderId="13" xfId="2" applyNumberFormat="1" applyFont="1" applyFill="1" applyBorder="1" applyAlignment="1">
      <alignment horizontal="right" vertical="top" wrapText="1"/>
    </xf>
    <xf numFmtId="0" fontId="0" fillId="0" borderId="26" xfId="2" applyFont="1" applyFill="1">
      <alignment vertical="top" wrapText="1"/>
    </xf>
    <xf numFmtId="0" fontId="9" fillId="0" borderId="0" xfId="2" applyFont="1" applyFill="1" applyBorder="1">
      <alignment vertical="top" wrapText="1"/>
    </xf>
    <xf numFmtId="49" fontId="2" fillId="89" borderId="17" xfId="2" applyNumberFormat="1" applyFont="1" applyFill="1" applyBorder="1" applyAlignment="1">
      <alignment horizontal="right" vertical="top" wrapText="1"/>
    </xf>
    <xf numFmtId="176" fontId="2" fillId="89" borderId="17" xfId="2" applyNumberFormat="1" applyFont="1" applyFill="1" applyBorder="1" applyAlignment="1">
      <alignment horizontal="right" vertical="top" wrapText="1"/>
    </xf>
    <xf numFmtId="176" fontId="2" fillId="88" borderId="17" xfId="2" applyNumberFormat="1" applyFont="1" applyFill="1" applyBorder="1" applyAlignment="1">
      <alignment horizontal="right" vertical="top" wrapText="1"/>
    </xf>
    <xf numFmtId="176" fontId="2" fillId="87" borderId="17" xfId="2" applyNumberFormat="1" applyFont="1" applyFill="1" applyBorder="1" applyAlignment="1">
      <alignment horizontal="right" vertical="top" wrapText="1"/>
    </xf>
    <xf numFmtId="176" fontId="2" fillId="86" borderId="17" xfId="2" applyNumberFormat="1" applyFont="1" applyFill="1" applyBorder="1" applyAlignment="1">
      <alignment horizontal="right" vertical="top" wrapText="1"/>
    </xf>
    <xf numFmtId="176" fontId="2" fillId="104" borderId="17" xfId="2" applyNumberFormat="1" applyFont="1" applyFill="1" applyBorder="1" applyAlignment="1">
      <alignment horizontal="right" vertical="top" wrapText="1"/>
    </xf>
    <xf numFmtId="49" fontId="2" fillId="89" borderId="13" xfId="2" applyNumberFormat="1" applyFont="1" applyFill="1" applyBorder="1" applyAlignment="1">
      <alignment horizontal="left" vertical="top" wrapText="1"/>
    </xf>
    <xf numFmtId="176" fontId="2" fillId="89" borderId="13" xfId="2" applyNumberFormat="1" applyFont="1" applyFill="1" applyBorder="1" applyAlignment="1">
      <alignment horizontal="left" vertical="top" wrapText="1"/>
    </xf>
    <xf numFmtId="176" fontId="2" fillId="103" borderId="13" xfId="2" applyNumberFormat="1" applyFont="1" applyFill="1" applyBorder="1" applyAlignment="1">
      <alignment horizontal="left" vertical="top" wrapText="1"/>
    </xf>
    <xf numFmtId="176" fontId="2" fillId="87" borderId="13" xfId="2" applyNumberFormat="1" applyFont="1" applyFill="1" applyBorder="1" applyAlignment="1">
      <alignment horizontal="left" vertical="top" wrapText="1"/>
    </xf>
    <xf numFmtId="176" fontId="2" fillId="86" borderId="13" xfId="2" applyNumberFormat="1" applyFont="1" applyFill="1" applyBorder="1" applyAlignment="1">
      <alignment horizontal="left" vertical="top" wrapText="1"/>
    </xf>
    <xf numFmtId="176" fontId="2" fillId="104" borderId="13" xfId="2" applyNumberFormat="1" applyFont="1" applyFill="1" applyBorder="1" applyAlignment="1">
      <alignment horizontal="left" vertical="top" wrapText="1"/>
    </xf>
    <xf numFmtId="0" fontId="9" fillId="0" borderId="26" xfId="2" applyFont="1" applyFill="1" applyAlignment="1">
      <alignment vertical="center" wrapText="1"/>
    </xf>
    <xf numFmtId="2" fontId="2" fillId="90" borderId="13" xfId="2" applyNumberFormat="1" applyFont="1" applyFill="1" applyBorder="1" applyAlignment="1">
      <alignment horizontal="right" vertical="center" wrapText="1"/>
    </xf>
    <xf numFmtId="49" fontId="20" fillId="78" borderId="70" xfId="2" applyNumberFormat="1" applyFont="1" applyFill="1" applyBorder="1" applyAlignment="1">
      <alignment vertical="center" wrapText="1"/>
    </xf>
    <xf numFmtId="1" fontId="2" fillId="107" borderId="28" xfId="2" applyNumberFormat="1" applyFont="1" applyFill="1" applyBorder="1" applyAlignment="1">
      <alignment horizontal="right" vertical="center" wrapText="1"/>
    </xf>
    <xf numFmtId="49" fontId="14" fillId="103" borderId="25" xfId="0" applyNumberFormat="1" applyFont="1" applyFill="1" applyBorder="1" applyAlignment="1">
      <alignment horizontal="right" vertical="center" wrapText="1"/>
    </xf>
    <xf numFmtId="2" fontId="2" fillId="89" borderId="13" xfId="2" applyNumberFormat="1" applyFont="1" applyFill="1" applyBorder="1" applyAlignment="1">
      <alignment horizontal="right" vertical="center" wrapText="1"/>
    </xf>
    <xf numFmtId="2" fontId="2" fillId="92" borderId="13" xfId="2" applyNumberFormat="1" applyFont="1" applyFill="1" applyBorder="1" applyAlignment="1">
      <alignment horizontal="right" vertical="center" wrapText="1"/>
    </xf>
    <xf numFmtId="184" fontId="2" fillId="92" borderId="13" xfId="2" applyNumberFormat="1" applyFont="1" applyFill="1" applyBorder="1" applyAlignment="1">
      <alignment horizontal="right" vertical="center" wrapText="1"/>
    </xf>
    <xf numFmtId="49" fontId="4" fillId="62" borderId="71" xfId="2" applyNumberFormat="1" applyFont="1" applyFill="1" applyBorder="1" applyAlignment="1">
      <alignment horizontal="left" vertical="top" wrapText="1"/>
    </xf>
    <xf numFmtId="176" fontId="2" fillId="0" borderId="72" xfId="2" applyNumberFormat="1" applyFont="1" applyFill="1" applyBorder="1" applyAlignment="1">
      <alignment horizontal="left" vertical="top" wrapText="1"/>
    </xf>
    <xf numFmtId="1" fontId="2" fillId="81" borderId="35" xfId="2" applyNumberFormat="1" applyFont="1" applyFill="1" applyBorder="1" applyAlignment="1">
      <alignment horizontal="right" vertical="top" wrapText="1"/>
    </xf>
    <xf numFmtId="1" fontId="2" fillId="84" borderId="35" xfId="2" applyNumberFormat="1" applyFont="1" applyFill="1" applyBorder="1" applyAlignment="1">
      <alignment horizontal="right" vertical="top" wrapText="1"/>
    </xf>
    <xf numFmtId="1" fontId="2" fillId="83" borderId="68" xfId="2" applyNumberFormat="1" applyFont="1" applyFill="1" applyBorder="1" applyAlignment="1">
      <alignment horizontal="right" vertical="top" wrapText="1"/>
    </xf>
    <xf numFmtId="1" fontId="2" fillId="82" borderId="48" xfId="2" applyNumberFormat="1" applyFont="1" applyFill="1" applyBorder="1" applyAlignment="1">
      <alignment horizontal="right" vertical="top" wrapText="1"/>
    </xf>
    <xf numFmtId="176" fontId="2" fillId="81" borderId="72" xfId="2" applyNumberFormat="1" applyFont="1" applyFill="1" applyBorder="1" applyAlignment="1">
      <alignment horizontal="right" vertical="top" wrapText="1"/>
    </xf>
    <xf numFmtId="176" fontId="2" fillId="80" borderId="35" xfId="2" applyNumberFormat="1" applyFont="1" applyFill="1" applyBorder="1" applyAlignment="1">
      <alignment horizontal="right" vertical="top" wrapText="1"/>
    </xf>
    <xf numFmtId="176" fontId="2" fillId="79" borderId="35" xfId="2" applyNumberFormat="1" applyFont="1" applyFill="1" applyBorder="1" applyAlignment="1">
      <alignment horizontal="right" vertical="top" wrapText="1"/>
    </xf>
    <xf numFmtId="0" fontId="4" fillId="0" borderId="26" xfId="2" applyFont="1" applyFill="1">
      <alignment vertical="top" wrapText="1"/>
    </xf>
    <xf numFmtId="0" fontId="4" fillId="62" borderId="71" xfId="2" applyFont="1" applyFill="1" applyBorder="1" applyAlignment="1">
      <alignment horizontal="left" vertical="top" wrapText="1"/>
    </xf>
    <xf numFmtId="49" fontId="4" fillId="0" borderId="11" xfId="2" applyNumberFormat="1" applyFont="1" applyFill="1" applyBorder="1" applyAlignment="1">
      <alignment horizontal="left" vertical="top" wrapText="1"/>
    </xf>
    <xf numFmtId="0" fontId="4" fillId="0" borderId="11" xfId="2" applyFont="1" applyFill="1" applyBorder="1" applyAlignment="1">
      <alignment horizontal="left" vertical="top" wrapText="1"/>
    </xf>
    <xf numFmtId="0" fontId="2" fillId="99" borderId="17" xfId="2" applyFont="1" applyFill="1" applyBorder="1" applyAlignment="1">
      <alignment horizontal="right" vertical="center" wrapText="1"/>
    </xf>
    <xf numFmtId="177" fontId="2" fillId="98" borderId="17" xfId="2" applyNumberFormat="1" applyFont="1" applyFill="1" applyBorder="1" applyAlignment="1">
      <alignment horizontal="right" vertical="center" wrapText="1"/>
    </xf>
    <xf numFmtId="49" fontId="2" fillId="97" borderId="17" xfId="2" applyNumberFormat="1" applyFont="1" applyFill="1" applyBorder="1" applyAlignment="1">
      <alignment horizontal="right" vertical="center" wrapText="1"/>
    </xf>
    <xf numFmtId="176" fontId="2" fillId="96" borderId="13" xfId="2" applyNumberFormat="1" applyFont="1" applyFill="1" applyBorder="1" applyAlignment="1">
      <alignment horizontal="right" vertical="center" wrapText="1"/>
    </xf>
    <xf numFmtId="181" fontId="2" fillId="96" borderId="13" xfId="2" applyNumberFormat="1" applyFont="1" applyFill="1" applyBorder="1" applyAlignment="1">
      <alignment horizontal="right" vertical="center" wrapText="1"/>
    </xf>
    <xf numFmtId="0" fontId="2" fillId="100" borderId="17" xfId="2" applyFont="1" applyFill="1" applyBorder="1" applyAlignment="1">
      <alignment horizontal="right" vertical="center" wrapText="1"/>
    </xf>
    <xf numFmtId="176" fontId="2" fillId="99" borderId="17" xfId="2" applyNumberFormat="1" applyFont="1" applyFill="1" applyBorder="1" applyAlignment="1">
      <alignment horizontal="right" vertical="center" wrapText="1"/>
    </xf>
    <xf numFmtId="178" fontId="4" fillId="62" borderId="39" xfId="2" applyNumberFormat="1" applyFont="1" applyFill="1" applyBorder="1" applyAlignment="1">
      <alignment horizontal="center" vertical="center" wrapText="1"/>
    </xf>
    <xf numFmtId="0" fontId="9" fillId="100" borderId="17" xfId="2" applyFont="1" applyFill="1" applyBorder="1" applyAlignment="1">
      <alignment horizontal="right" vertical="center" wrapText="1"/>
    </xf>
    <xf numFmtId="0" fontId="9" fillId="99" borderId="13" xfId="2" applyFont="1" applyFill="1" applyBorder="1" applyAlignment="1">
      <alignment horizontal="right" vertical="center" wrapText="1"/>
    </xf>
    <xf numFmtId="9" fontId="9" fillId="98" borderId="13" xfId="2" applyNumberFormat="1" applyFont="1" applyFill="1" applyBorder="1" applyAlignment="1">
      <alignment horizontal="right" vertical="center" wrapText="1"/>
    </xf>
    <xf numFmtId="0" fontId="9" fillId="97" borderId="13" xfId="2" applyFont="1" applyFill="1" applyBorder="1" applyAlignment="1">
      <alignment horizontal="right" vertical="center" wrapText="1"/>
    </xf>
    <xf numFmtId="176" fontId="9" fillId="97" borderId="13" xfId="2" applyNumberFormat="1" applyFont="1" applyFill="1" applyBorder="1" applyAlignment="1">
      <alignment horizontal="right" vertical="center" wrapText="1"/>
    </xf>
    <xf numFmtId="49" fontId="17" fillId="47" borderId="13" xfId="0" applyNumberFormat="1" applyFont="1" applyFill="1" applyBorder="1" applyAlignment="1">
      <alignment horizontal="right" vertical="center" wrapText="1"/>
    </xf>
    <xf numFmtId="181" fontId="6" fillId="3" borderId="10" xfId="0" applyNumberFormat="1" applyFont="1" applyFill="1" applyBorder="1" applyAlignment="1">
      <alignment horizontal="right" vertical="center"/>
    </xf>
    <xf numFmtId="20" fontId="32" fillId="4" borderId="19" xfId="0" applyNumberFormat="1" applyFont="1" applyFill="1" applyBorder="1" applyAlignment="1">
      <alignment horizontal="right" vertical="center" wrapText="1"/>
    </xf>
    <xf numFmtId="20" fontId="5" fillId="4" borderId="19" xfId="0" applyNumberFormat="1" applyFont="1" applyFill="1" applyBorder="1" applyAlignment="1">
      <alignment horizontal="right" vertical="center" wrapText="1"/>
    </xf>
    <xf numFmtId="180" fontId="2" fillId="5" borderId="18" xfId="0" applyNumberFormat="1" applyFont="1" applyFill="1" applyBorder="1" applyAlignment="1">
      <alignment horizontal="right" vertical="center" wrapText="1"/>
    </xf>
    <xf numFmtId="181" fontId="2" fillId="6" borderId="19" xfId="0" applyNumberFormat="1" applyFont="1" applyFill="1" applyBorder="1" applyAlignment="1">
      <alignment horizontal="right" vertical="center" wrapText="1"/>
    </xf>
    <xf numFmtId="181" fontId="2" fillId="7" borderId="19" xfId="0" applyNumberFormat="1" applyFont="1" applyFill="1" applyBorder="1" applyAlignment="1">
      <alignment horizontal="right" vertical="center" wrapText="1"/>
    </xf>
    <xf numFmtId="182" fontId="2" fillId="8" borderId="19" xfId="0" applyNumberFormat="1" applyFont="1" applyFill="1" applyBorder="1" applyAlignment="1">
      <alignment horizontal="right" vertical="center" wrapText="1"/>
    </xf>
    <xf numFmtId="182" fontId="2" fillId="9" borderId="19" xfId="0" applyNumberFormat="1" applyFont="1" applyFill="1" applyBorder="1" applyAlignment="1">
      <alignment horizontal="right" vertical="center" wrapText="1"/>
    </xf>
    <xf numFmtId="181" fontId="7" fillId="6" borderId="19" xfId="0" applyNumberFormat="1" applyFont="1" applyFill="1" applyBorder="1" applyAlignment="1">
      <alignment horizontal="right" vertical="center" wrapText="1"/>
    </xf>
    <xf numFmtId="181" fontId="7" fillId="10" borderId="19" xfId="0" applyNumberFormat="1" applyFont="1" applyFill="1" applyBorder="1" applyAlignment="1">
      <alignment horizontal="right" vertical="center" wrapText="1"/>
    </xf>
    <xf numFmtId="182" fontId="7" fillId="10" borderId="19" xfId="0" applyNumberFormat="1" applyFont="1" applyFill="1" applyBorder="1" applyAlignment="1">
      <alignment horizontal="right" vertical="center" wrapText="1"/>
    </xf>
    <xf numFmtId="182" fontId="2" fillId="11" borderId="19" xfId="0" applyNumberFormat="1" applyFont="1" applyFill="1" applyBorder="1" applyAlignment="1">
      <alignment horizontal="right" vertical="center" wrapText="1"/>
    </xf>
    <xf numFmtId="182" fontId="2" fillId="12" borderId="19" xfId="0" applyNumberFormat="1" applyFont="1" applyFill="1" applyBorder="1" applyAlignment="1">
      <alignment horizontal="right" vertical="center" wrapText="1"/>
    </xf>
    <xf numFmtId="182" fontId="2" fillId="6" borderId="19" xfId="0" applyNumberFormat="1" applyFont="1" applyFill="1" applyBorder="1" applyAlignment="1">
      <alignment horizontal="right" vertical="center" wrapText="1"/>
    </xf>
    <xf numFmtId="181" fontId="2" fillId="13" borderId="19" xfId="0" applyNumberFormat="1" applyFont="1" applyFill="1" applyBorder="1" applyAlignment="1">
      <alignment horizontal="right" vertical="center" wrapText="1"/>
    </xf>
    <xf numFmtId="0" fontId="2" fillId="13" borderId="19" xfId="0" applyFont="1" applyFill="1" applyBorder="1" applyAlignment="1">
      <alignment horizontal="right" vertical="center" wrapText="1"/>
    </xf>
    <xf numFmtId="182" fontId="6" fillId="14" borderId="19" xfId="0" applyNumberFormat="1" applyFont="1" applyFill="1" applyBorder="1" applyAlignment="1">
      <alignment horizontal="right" vertical="center" wrapText="1"/>
    </xf>
    <xf numFmtId="182" fontId="5" fillId="15" borderId="19" xfId="0" applyNumberFormat="1" applyFont="1" applyFill="1" applyBorder="1" applyAlignment="1">
      <alignment horizontal="right" vertical="center" wrapText="1"/>
    </xf>
    <xf numFmtId="182" fontId="5" fillId="16" borderId="19" xfId="0" applyNumberFormat="1" applyFont="1" applyFill="1" applyBorder="1" applyAlignment="1">
      <alignment horizontal="right" vertical="center" wrapText="1"/>
    </xf>
    <xf numFmtId="182" fontId="5" fillId="17" borderId="19" xfId="0" applyNumberFormat="1" applyFont="1" applyFill="1" applyBorder="1" applyAlignment="1">
      <alignment horizontal="right" vertical="center" wrapText="1"/>
    </xf>
    <xf numFmtId="9" fontId="5" fillId="17" borderId="19" xfId="1" applyFont="1" applyFill="1" applyBorder="1" applyAlignment="1">
      <alignment horizontal="right" vertical="center" wrapText="1"/>
    </xf>
    <xf numFmtId="181" fontId="6" fillId="18" borderId="19" xfId="0" applyNumberFormat="1" applyFont="1" applyFill="1" applyBorder="1" applyAlignment="1">
      <alignment horizontal="right" vertical="center" wrapText="1"/>
    </xf>
    <xf numFmtId="181" fontId="16" fillId="19" borderId="19" xfId="0" applyNumberFormat="1" applyFont="1" applyFill="1" applyBorder="1" applyAlignment="1">
      <alignment horizontal="right" vertical="center" wrapText="1"/>
    </xf>
    <xf numFmtId="2" fontId="6" fillId="20" borderId="19" xfId="0" applyNumberFormat="1" applyFont="1" applyFill="1" applyBorder="1" applyAlignment="1">
      <alignment horizontal="right" vertical="center" wrapText="1"/>
    </xf>
    <xf numFmtId="176" fontId="6" fillId="20" borderId="19" xfId="0" applyNumberFormat="1" applyFont="1" applyFill="1" applyBorder="1" applyAlignment="1">
      <alignment horizontal="right" vertical="center" wrapText="1"/>
    </xf>
    <xf numFmtId="177" fontId="16" fillId="21" borderId="19" xfId="1" applyNumberFormat="1" applyFont="1" applyFill="1" applyBorder="1" applyAlignment="1">
      <alignment horizontal="right" vertical="center" wrapText="1"/>
    </xf>
    <xf numFmtId="181" fontId="16" fillId="22" borderId="19" xfId="1" applyNumberFormat="1" applyFont="1" applyFill="1" applyBorder="1" applyAlignment="1">
      <alignment horizontal="right" vertical="center" wrapText="1"/>
    </xf>
    <xf numFmtId="181" fontId="16" fillId="23" borderId="19" xfId="0" applyNumberFormat="1" applyFont="1" applyFill="1" applyBorder="1" applyAlignment="1">
      <alignment horizontal="right" vertical="center" wrapText="1"/>
    </xf>
    <xf numFmtId="181" fontId="16" fillId="23" borderId="36" xfId="0" applyNumberFormat="1" applyFont="1" applyFill="1" applyBorder="1" applyAlignment="1">
      <alignment horizontal="right" vertical="center" wrapText="1"/>
    </xf>
    <xf numFmtId="176" fontId="2" fillId="24" borderId="17" xfId="0" applyNumberFormat="1" applyFont="1" applyFill="1" applyBorder="1" applyAlignment="1">
      <alignment horizontal="left" vertical="center" wrapText="1"/>
    </xf>
    <xf numFmtId="181" fontId="6" fillId="25" borderId="37" xfId="0" applyNumberFormat="1" applyFont="1" applyFill="1" applyBorder="1" applyAlignment="1">
      <alignment horizontal="right" vertical="center" wrapText="1"/>
    </xf>
    <xf numFmtId="181" fontId="2" fillId="25" borderId="19" xfId="0" applyNumberFormat="1" applyFont="1" applyFill="1" applyBorder="1" applyAlignment="1">
      <alignment horizontal="right" vertical="center" wrapText="1"/>
    </xf>
    <xf numFmtId="181" fontId="6" fillId="25" borderId="19" xfId="0" applyNumberFormat="1" applyFont="1" applyFill="1" applyBorder="1" applyAlignment="1">
      <alignment horizontal="right" vertical="center" wrapText="1"/>
    </xf>
    <xf numFmtId="181" fontId="2" fillId="26" borderId="19" xfId="0" applyNumberFormat="1" applyFont="1" applyFill="1" applyBorder="1" applyAlignment="1">
      <alignment horizontal="right" vertical="center" wrapText="1"/>
    </xf>
    <xf numFmtId="181" fontId="6" fillId="27" borderId="19" xfId="0" applyNumberFormat="1" applyFont="1" applyFill="1" applyBorder="1" applyAlignment="1">
      <alignment horizontal="right" vertical="center" wrapText="1"/>
    </xf>
    <xf numFmtId="181" fontId="5" fillId="27" borderId="19" xfId="0" applyNumberFormat="1" applyFont="1" applyFill="1" applyBorder="1" applyAlignment="1">
      <alignment horizontal="right" vertical="center" wrapText="1"/>
    </xf>
    <xf numFmtId="181" fontId="2" fillId="28" borderId="19" xfId="0" applyNumberFormat="1" applyFont="1" applyFill="1" applyBorder="1" applyAlignment="1">
      <alignment horizontal="right" vertical="center" wrapText="1"/>
    </xf>
    <xf numFmtId="181" fontId="2" fillId="29" borderId="19" xfId="0" applyNumberFormat="1" applyFont="1" applyFill="1" applyBorder="1" applyAlignment="1">
      <alignment horizontal="right" vertical="center" wrapText="1"/>
    </xf>
    <xf numFmtId="181" fontId="2" fillId="32" borderId="19" xfId="0" applyNumberFormat="1" applyFont="1" applyFill="1" applyBorder="1" applyAlignment="1">
      <alignment horizontal="right" vertical="center" wrapText="1"/>
    </xf>
    <xf numFmtId="181" fontId="2" fillId="35" borderId="19" xfId="0" applyNumberFormat="1" applyFont="1" applyFill="1" applyBorder="1" applyAlignment="1">
      <alignment horizontal="right" vertical="center" wrapText="1"/>
    </xf>
    <xf numFmtId="181" fontId="2" fillId="36" borderId="19" xfId="0" applyNumberFormat="1" applyFont="1" applyFill="1" applyBorder="1" applyAlignment="1">
      <alignment horizontal="right" vertical="center" wrapText="1"/>
    </xf>
    <xf numFmtId="181" fontId="2" fillId="38" borderId="19" xfId="0" applyNumberFormat="1" applyFont="1" applyFill="1" applyBorder="1" applyAlignment="1">
      <alignment horizontal="right" vertical="center" wrapText="1"/>
    </xf>
    <xf numFmtId="181" fontId="2" fillId="40" borderId="19" xfId="0" applyNumberFormat="1" applyFont="1" applyFill="1" applyBorder="1" applyAlignment="1">
      <alignment horizontal="right" vertical="center" wrapText="1"/>
    </xf>
    <xf numFmtId="181" fontId="6" fillId="42" borderId="19" xfId="0" applyNumberFormat="1" applyFont="1" applyFill="1" applyBorder="1" applyAlignment="1">
      <alignment horizontal="right" vertical="center" wrapText="1"/>
    </xf>
    <xf numFmtId="49" fontId="9" fillId="43" borderId="59" xfId="0" applyNumberFormat="1" applyFont="1" applyFill="1" applyBorder="1" applyAlignment="1">
      <alignment horizontal="right" vertical="center" wrapText="1"/>
    </xf>
    <xf numFmtId="183" fontId="2" fillId="44" borderId="19" xfId="0" applyNumberFormat="1" applyFont="1" applyFill="1" applyBorder="1" applyAlignment="1">
      <alignment horizontal="right" vertical="center" wrapText="1"/>
    </xf>
    <xf numFmtId="181" fontId="2" fillId="45" borderId="19" xfId="0" applyNumberFormat="1" applyFont="1" applyFill="1" applyBorder="1" applyAlignment="1">
      <alignment horizontal="right" vertical="center" wrapText="1"/>
    </xf>
    <xf numFmtId="181" fontId="2" fillId="47" borderId="19" xfId="0" applyNumberFormat="1" applyFont="1" applyFill="1" applyBorder="1" applyAlignment="1">
      <alignment horizontal="right" vertical="center" wrapText="1"/>
    </xf>
    <xf numFmtId="181" fontId="2" fillId="49" borderId="19" xfId="0" applyNumberFormat="1" applyFont="1" applyFill="1" applyBorder="1" applyAlignment="1">
      <alignment horizontal="right" vertical="center" wrapText="1"/>
    </xf>
    <xf numFmtId="181" fontId="2" fillId="51" borderId="19" xfId="0" applyNumberFormat="1" applyFont="1" applyFill="1" applyBorder="1" applyAlignment="1">
      <alignment horizontal="right" vertical="center" wrapText="1"/>
    </xf>
    <xf numFmtId="181" fontId="2" fillId="53" borderId="19" xfId="0" applyNumberFormat="1" applyFont="1" applyFill="1" applyBorder="1" applyAlignment="1">
      <alignment horizontal="right" vertical="center" wrapText="1"/>
    </xf>
    <xf numFmtId="181" fontId="2" fillId="55" borderId="19" xfId="0" applyNumberFormat="1" applyFont="1" applyFill="1" applyBorder="1" applyAlignment="1">
      <alignment horizontal="right" vertical="center" wrapText="1"/>
    </xf>
    <xf numFmtId="181" fontId="6" fillId="56" borderId="61" xfId="0" applyNumberFormat="1" applyFont="1" applyFill="1" applyBorder="1" applyAlignment="1">
      <alignment horizontal="right" vertical="center" wrapText="1"/>
    </xf>
    <xf numFmtId="181" fontId="0" fillId="0" borderId="26" xfId="0" applyNumberFormat="1" applyFill="1" applyAlignment="1">
      <alignment vertical="center" wrapText="1"/>
    </xf>
    <xf numFmtId="178" fontId="4" fillId="2" borderId="74" xfId="0" applyNumberFormat="1" applyFont="1" applyFill="1" applyBorder="1" applyAlignment="1">
      <alignment horizontal="center" vertical="center" wrapText="1"/>
    </xf>
    <xf numFmtId="49" fontId="4" fillId="2" borderId="75" xfId="0" applyNumberFormat="1" applyFont="1" applyFill="1" applyBorder="1" applyAlignment="1">
      <alignment horizontal="center" vertical="center" wrapText="1"/>
    </xf>
    <xf numFmtId="20" fontId="32" fillId="4" borderId="76" xfId="0" applyNumberFormat="1" applyFont="1" applyFill="1" applyBorder="1" applyAlignment="1">
      <alignment horizontal="right" vertical="center" wrapText="1"/>
    </xf>
    <xf numFmtId="20" fontId="22" fillId="4" borderId="76" xfId="0" applyNumberFormat="1" applyFont="1" applyFill="1" applyBorder="1" applyAlignment="1">
      <alignment horizontal="right" vertical="center" wrapText="1"/>
    </xf>
    <xf numFmtId="180" fontId="2" fillId="5" borderId="76" xfId="0" applyNumberFormat="1" applyFont="1" applyFill="1" applyBorder="1" applyAlignment="1">
      <alignment horizontal="right" vertical="center" wrapText="1"/>
    </xf>
    <xf numFmtId="0" fontId="2" fillId="6" borderId="77" xfId="0" applyFont="1" applyFill="1" applyBorder="1" applyAlignment="1">
      <alignment horizontal="right" vertical="center" wrapText="1"/>
    </xf>
    <xf numFmtId="1" fontId="2" fillId="7" borderId="77" xfId="0" applyNumberFormat="1" applyFont="1" applyFill="1" applyBorder="1" applyAlignment="1">
      <alignment horizontal="right" vertical="center" wrapText="1"/>
    </xf>
    <xf numFmtId="1" fontId="2" fillId="8" borderId="76" xfId="0" applyNumberFormat="1" applyFont="1" applyFill="1" applyBorder="1" applyAlignment="1">
      <alignment horizontal="right" vertical="center" wrapText="1"/>
    </xf>
    <xf numFmtId="182" fontId="2" fillId="9" borderId="76" xfId="0" applyNumberFormat="1" applyFont="1" applyFill="1" applyBorder="1" applyAlignment="1">
      <alignment horizontal="right" vertical="center" wrapText="1"/>
    </xf>
    <xf numFmtId="0" fontId="7" fillId="6" borderId="77" xfId="0" applyFont="1" applyFill="1" applyBorder="1" applyAlignment="1">
      <alignment horizontal="right" vertical="center" wrapText="1"/>
    </xf>
    <xf numFmtId="0" fontId="7" fillId="10" borderId="76" xfId="0" applyFont="1" applyFill="1" applyBorder="1" applyAlignment="1">
      <alignment horizontal="right" vertical="center" wrapText="1"/>
    </xf>
    <xf numFmtId="176" fontId="7" fillId="10" borderId="76" xfId="0" applyNumberFormat="1" applyFont="1" applyFill="1" applyBorder="1" applyAlignment="1">
      <alignment horizontal="right" vertical="center" wrapText="1"/>
    </xf>
    <xf numFmtId="1" fontId="7" fillId="10" borderId="76" xfId="0" applyNumberFormat="1" applyFont="1" applyFill="1" applyBorder="1" applyAlignment="1">
      <alignment horizontal="right" vertical="center" wrapText="1"/>
    </xf>
    <xf numFmtId="1" fontId="2" fillId="11" borderId="76" xfId="0" applyNumberFormat="1" applyFont="1" applyFill="1" applyBorder="1" applyAlignment="1">
      <alignment horizontal="right" vertical="center" wrapText="1"/>
    </xf>
    <xf numFmtId="0" fontId="2" fillId="12" borderId="76" xfId="0" applyFont="1" applyFill="1" applyBorder="1" applyAlignment="1">
      <alignment horizontal="right" vertical="center" wrapText="1"/>
    </xf>
    <xf numFmtId="0" fontId="2" fillId="13" borderId="77" xfId="0" applyFont="1" applyFill="1" applyBorder="1" applyAlignment="1">
      <alignment horizontal="right" vertical="center" wrapText="1"/>
    </xf>
    <xf numFmtId="0" fontId="2" fillId="13" borderId="78" xfId="0" applyFont="1" applyFill="1" applyBorder="1" applyAlignment="1">
      <alignment horizontal="right" vertical="center" wrapText="1"/>
    </xf>
    <xf numFmtId="1" fontId="6" fillId="14" borderId="76" xfId="0" applyNumberFormat="1" applyFont="1" applyFill="1" applyBorder="1" applyAlignment="1">
      <alignment horizontal="right" vertical="center" wrapText="1"/>
    </xf>
    <xf numFmtId="1" fontId="5" fillId="15" borderId="76" xfId="0" applyNumberFormat="1" applyFont="1" applyFill="1" applyBorder="1" applyAlignment="1">
      <alignment horizontal="right" vertical="center" wrapText="1"/>
    </xf>
    <xf numFmtId="1" fontId="5" fillId="16" borderId="76" xfId="0" applyNumberFormat="1" applyFont="1" applyFill="1" applyBorder="1" applyAlignment="1">
      <alignment horizontal="right" vertical="center" wrapText="1"/>
    </xf>
    <xf numFmtId="1" fontId="5" fillId="17" borderId="76" xfId="0" applyNumberFormat="1" applyFont="1" applyFill="1" applyBorder="1" applyAlignment="1">
      <alignment horizontal="right" vertical="center" wrapText="1"/>
    </xf>
    <xf numFmtId="9" fontId="5" fillId="17" borderId="76" xfId="0" applyNumberFormat="1" applyFont="1" applyFill="1" applyBorder="1" applyAlignment="1">
      <alignment horizontal="right" vertical="center" wrapText="1"/>
    </xf>
    <xf numFmtId="0" fontId="6" fillId="19" borderId="76" xfId="0" applyFont="1" applyFill="1" applyBorder="1" applyAlignment="1">
      <alignment horizontal="right" vertical="center" wrapText="1"/>
    </xf>
    <xf numFmtId="176" fontId="6" fillId="20" borderId="76" xfId="0" applyNumberFormat="1" applyFont="1" applyFill="1" applyBorder="1" applyAlignment="1">
      <alignment horizontal="right" vertical="center" wrapText="1"/>
    </xf>
    <xf numFmtId="0" fontId="2" fillId="20" borderId="76" xfId="0" applyFont="1" applyFill="1" applyBorder="1" applyAlignment="1">
      <alignment horizontal="right" vertical="center" wrapText="1"/>
    </xf>
    <xf numFmtId="177" fontId="6" fillId="21" borderId="76" xfId="0" applyNumberFormat="1" applyFont="1" applyFill="1" applyBorder="1" applyAlignment="1">
      <alignment horizontal="right" vertical="center" wrapText="1"/>
    </xf>
    <xf numFmtId="0" fontId="6" fillId="22" borderId="76" xfId="0" applyFont="1" applyFill="1" applyBorder="1" applyAlignment="1">
      <alignment horizontal="right" vertical="center" wrapText="1"/>
    </xf>
    <xf numFmtId="0" fontId="5" fillId="23" borderId="76" xfId="0" applyFont="1" applyFill="1" applyBorder="1" applyAlignment="1">
      <alignment horizontal="right" vertical="center" wrapText="1"/>
    </xf>
    <xf numFmtId="0" fontId="6" fillId="23" borderId="76" xfId="0" applyFont="1" applyFill="1" applyBorder="1" applyAlignment="1">
      <alignment horizontal="right" vertical="center" wrapText="1"/>
    </xf>
    <xf numFmtId="0" fontId="2" fillId="23" borderId="76" xfId="0" applyFont="1" applyFill="1" applyBorder="1" applyAlignment="1">
      <alignment horizontal="right" vertical="center" wrapText="1"/>
    </xf>
    <xf numFmtId="0" fontId="5" fillId="23" borderId="79" xfId="0" applyFont="1" applyFill="1" applyBorder="1" applyAlignment="1">
      <alignment horizontal="right" vertical="center" wrapText="1"/>
    </xf>
    <xf numFmtId="176" fontId="2" fillId="24" borderId="77" xfId="0" applyNumberFormat="1" applyFont="1" applyFill="1" applyBorder="1" applyAlignment="1">
      <alignment horizontal="left" vertical="center" wrapText="1"/>
    </xf>
    <xf numFmtId="0" fontId="6" fillId="25" borderId="80" xfId="0" applyFont="1" applyFill="1" applyBorder="1" applyAlignment="1">
      <alignment horizontal="right" vertical="center" wrapText="1"/>
    </xf>
    <xf numFmtId="0" fontId="2" fillId="25" borderId="76" xfId="0" applyFont="1" applyFill="1" applyBorder="1" applyAlignment="1">
      <alignment horizontal="right" vertical="center" wrapText="1"/>
    </xf>
    <xf numFmtId="0" fontId="6" fillId="25" borderId="76" xfId="0" applyFont="1" applyFill="1" applyBorder="1" applyAlignment="1">
      <alignment horizontal="right" vertical="center" wrapText="1"/>
    </xf>
    <xf numFmtId="0" fontId="2" fillId="26" borderId="77" xfId="0" applyFont="1" applyFill="1" applyBorder="1" applyAlignment="1">
      <alignment horizontal="left" vertical="center" wrapText="1"/>
    </xf>
    <xf numFmtId="0" fontId="6" fillId="27" borderId="76" xfId="0" applyFont="1" applyFill="1" applyBorder="1" applyAlignment="1">
      <alignment horizontal="right" vertical="center" wrapText="1"/>
    </xf>
    <xf numFmtId="0" fontId="5" fillId="27" borderId="76" xfId="0" applyFont="1" applyFill="1" applyBorder="1" applyAlignment="1">
      <alignment horizontal="right" vertical="center" wrapText="1"/>
    </xf>
    <xf numFmtId="0" fontId="2" fillId="28" borderId="77" xfId="0" applyFont="1" applyFill="1" applyBorder="1" applyAlignment="1">
      <alignment horizontal="right" vertical="center" wrapText="1"/>
    </xf>
    <xf numFmtId="0" fontId="2" fillId="29" borderId="76" xfId="0" applyFont="1" applyFill="1" applyBorder="1" applyAlignment="1">
      <alignment horizontal="right" vertical="center" wrapText="1"/>
    </xf>
    <xf numFmtId="0" fontId="2" fillId="32" borderId="76" xfId="0" applyFont="1" applyFill="1" applyBorder="1" applyAlignment="1">
      <alignment horizontal="right" vertical="center" wrapText="1"/>
    </xf>
    <xf numFmtId="0" fontId="2" fillId="35" borderId="76" xfId="0" applyFont="1" applyFill="1" applyBorder="1" applyAlignment="1">
      <alignment horizontal="right" vertical="center" wrapText="1"/>
    </xf>
    <xf numFmtId="0" fontId="2" fillId="36" borderId="76" xfId="0" applyFont="1" applyFill="1" applyBorder="1" applyAlignment="1">
      <alignment horizontal="right" vertical="center" wrapText="1"/>
    </xf>
    <xf numFmtId="0" fontId="2" fillId="38" borderId="76" xfId="0" applyFont="1" applyFill="1" applyBorder="1" applyAlignment="1">
      <alignment horizontal="right" vertical="center" wrapText="1"/>
    </xf>
    <xf numFmtId="0" fontId="2" fillId="40" borderId="76" xfId="0" applyFont="1" applyFill="1" applyBorder="1" applyAlignment="1">
      <alignment horizontal="right" vertical="center" wrapText="1"/>
    </xf>
    <xf numFmtId="49" fontId="2" fillId="43" borderId="76" xfId="0" applyNumberFormat="1" applyFont="1" applyFill="1" applyBorder="1" applyAlignment="1">
      <alignment horizontal="right" vertical="center" wrapText="1"/>
    </xf>
    <xf numFmtId="49" fontId="2" fillId="44" borderId="76" xfId="0" applyNumberFormat="1" applyFont="1" applyFill="1" applyBorder="1" applyAlignment="1">
      <alignment horizontal="right" vertical="center" wrapText="1"/>
    </xf>
    <xf numFmtId="0" fontId="2" fillId="47" borderId="76" xfId="0" applyFont="1" applyFill="1" applyBorder="1" applyAlignment="1">
      <alignment horizontal="right" vertical="center" wrapText="1"/>
    </xf>
    <xf numFmtId="0" fontId="2" fillId="49" borderId="76" xfId="0" applyFont="1" applyFill="1" applyBorder="1" applyAlignment="1">
      <alignment horizontal="right" vertical="center" wrapText="1"/>
    </xf>
    <xf numFmtId="0" fontId="2" fillId="51" borderId="76" xfId="0" applyFont="1" applyFill="1" applyBorder="1" applyAlignment="1">
      <alignment horizontal="right" vertical="center" wrapText="1"/>
    </xf>
    <xf numFmtId="0" fontId="2" fillId="53" borderId="76" xfId="0" applyFont="1" applyFill="1" applyBorder="1" applyAlignment="1">
      <alignment horizontal="right" vertical="center" wrapText="1"/>
    </xf>
    <xf numFmtId="0" fontId="2" fillId="55" borderId="76" xfId="0" applyFont="1" applyFill="1" applyBorder="1" applyAlignment="1">
      <alignment horizontal="right" vertical="center" wrapText="1"/>
    </xf>
    <xf numFmtId="49" fontId="2" fillId="56" borderId="81" xfId="0" applyNumberFormat="1" applyFont="1" applyFill="1" applyBorder="1" applyAlignment="1">
      <alignment horizontal="center" vertical="center" wrapText="1"/>
    </xf>
    <xf numFmtId="0" fontId="0" fillId="0" borderId="73" xfId="0" applyFill="1" applyBorder="1" applyAlignment="1">
      <alignment vertical="center" wrapText="1"/>
    </xf>
    <xf numFmtId="181" fontId="6" fillId="3" borderId="9" xfId="0" applyNumberFormat="1" applyFont="1" applyFill="1" applyBorder="1" applyAlignment="1">
      <alignment horizontal="right" vertical="center" wrapText="1"/>
    </xf>
    <xf numFmtId="20" fontId="32" fillId="4" borderId="18" xfId="0" applyNumberFormat="1" applyFont="1" applyFill="1" applyBorder="1" applyAlignment="1">
      <alignment horizontal="right" vertical="center" wrapText="1"/>
    </xf>
    <xf numFmtId="20" fontId="5" fillId="4" borderId="18" xfId="0" applyNumberFormat="1" applyFont="1" applyFill="1" applyBorder="1" applyAlignment="1">
      <alignment horizontal="right" vertical="center" wrapText="1"/>
    </xf>
    <xf numFmtId="181" fontId="2" fillId="6" borderId="18" xfId="0" applyNumberFormat="1" applyFont="1" applyFill="1" applyBorder="1" applyAlignment="1">
      <alignment horizontal="right" vertical="center" wrapText="1"/>
    </xf>
    <xf numFmtId="181" fontId="2" fillId="7" borderId="18" xfId="0" applyNumberFormat="1" applyFont="1" applyFill="1" applyBorder="1" applyAlignment="1">
      <alignment horizontal="right" vertical="center" wrapText="1"/>
    </xf>
    <xf numFmtId="182" fontId="2" fillId="8" borderId="18" xfId="0" applyNumberFormat="1" applyFont="1" applyFill="1" applyBorder="1" applyAlignment="1">
      <alignment horizontal="right" vertical="center" wrapText="1"/>
    </xf>
    <xf numFmtId="182" fontId="2" fillId="9" borderId="18" xfId="0" applyNumberFormat="1" applyFont="1" applyFill="1" applyBorder="1" applyAlignment="1">
      <alignment horizontal="right" vertical="center" wrapText="1"/>
    </xf>
    <xf numFmtId="182" fontId="7" fillId="6" borderId="18" xfId="0" applyNumberFormat="1" applyFont="1" applyFill="1" applyBorder="1" applyAlignment="1">
      <alignment horizontal="right" vertical="center" wrapText="1"/>
    </xf>
    <xf numFmtId="181" fontId="7" fillId="10" borderId="18" xfId="0" applyNumberFormat="1" applyFont="1" applyFill="1" applyBorder="1" applyAlignment="1">
      <alignment horizontal="right" vertical="center" wrapText="1"/>
    </xf>
    <xf numFmtId="182" fontId="7" fillId="10" borderId="18" xfId="0" applyNumberFormat="1" applyFont="1" applyFill="1" applyBorder="1" applyAlignment="1">
      <alignment horizontal="right" vertical="center" wrapText="1"/>
    </xf>
    <xf numFmtId="182" fontId="2" fillId="11" borderId="18" xfId="0" applyNumberFormat="1" applyFont="1" applyFill="1" applyBorder="1" applyAlignment="1">
      <alignment horizontal="right" vertical="center" wrapText="1"/>
    </xf>
    <xf numFmtId="182" fontId="2" fillId="12" borderId="18" xfId="0" applyNumberFormat="1" applyFont="1" applyFill="1" applyBorder="1" applyAlignment="1">
      <alignment horizontal="right" vertical="center" wrapText="1"/>
    </xf>
    <xf numFmtId="182" fontId="2" fillId="6" borderId="18" xfId="0" applyNumberFormat="1" applyFont="1" applyFill="1" applyBorder="1" applyAlignment="1">
      <alignment horizontal="right" vertical="center" wrapText="1"/>
    </xf>
    <xf numFmtId="181" fontId="2" fillId="13" borderId="18" xfId="0" applyNumberFormat="1" applyFont="1" applyFill="1" applyBorder="1" applyAlignment="1">
      <alignment horizontal="right" vertical="center" wrapText="1"/>
    </xf>
    <xf numFmtId="1" fontId="6" fillId="14" borderId="18" xfId="0" applyNumberFormat="1" applyFont="1" applyFill="1" applyBorder="1" applyAlignment="1">
      <alignment horizontal="right" vertical="center" wrapText="1"/>
    </xf>
    <xf numFmtId="1" fontId="5" fillId="15" borderId="18" xfId="0" applyNumberFormat="1" applyFont="1" applyFill="1" applyBorder="1" applyAlignment="1">
      <alignment horizontal="right" vertical="center" wrapText="1"/>
    </xf>
    <xf numFmtId="1" fontId="6" fillId="16" borderId="18" xfId="0" applyNumberFormat="1" applyFont="1" applyFill="1" applyBorder="1" applyAlignment="1">
      <alignment horizontal="right" vertical="center" wrapText="1"/>
    </xf>
    <xf numFmtId="1" fontId="5" fillId="17" borderId="18" xfId="0" applyNumberFormat="1" applyFont="1" applyFill="1" applyBorder="1" applyAlignment="1">
      <alignment horizontal="right" vertical="center" wrapText="1"/>
    </xf>
    <xf numFmtId="181" fontId="6" fillId="18" borderId="18" xfId="0" applyNumberFormat="1" applyFont="1" applyFill="1" applyBorder="1" applyAlignment="1">
      <alignment horizontal="right" vertical="center" wrapText="1"/>
    </xf>
    <xf numFmtId="181" fontId="2" fillId="19" borderId="18" xfId="0" applyNumberFormat="1" applyFont="1" applyFill="1" applyBorder="1" applyAlignment="1">
      <alignment horizontal="right" vertical="center" wrapText="1"/>
    </xf>
    <xf numFmtId="181" fontId="2" fillId="20" borderId="18" xfId="0" applyNumberFormat="1" applyFont="1" applyFill="1" applyBorder="1" applyAlignment="1">
      <alignment horizontal="right" vertical="center" wrapText="1"/>
    </xf>
    <xf numFmtId="177" fontId="6" fillId="21" borderId="18" xfId="1" applyNumberFormat="1" applyFont="1" applyFill="1" applyBorder="1" applyAlignment="1">
      <alignment horizontal="right" vertical="center" wrapText="1"/>
    </xf>
    <xf numFmtId="181" fontId="2" fillId="22" borderId="18" xfId="0" applyNumberFormat="1" applyFont="1" applyFill="1" applyBorder="1" applyAlignment="1">
      <alignment horizontal="right" vertical="center" wrapText="1"/>
    </xf>
    <xf numFmtId="181" fontId="2" fillId="23" borderId="18" xfId="0" applyNumberFormat="1" applyFont="1" applyFill="1" applyBorder="1" applyAlignment="1">
      <alignment horizontal="right" vertical="center" wrapText="1"/>
    </xf>
    <xf numFmtId="181" fontId="2" fillId="23" borderId="67" xfId="0" applyNumberFormat="1" applyFont="1" applyFill="1" applyBorder="1" applyAlignment="1">
      <alignment horizontal="right" vertical="center" wrapText="1"/>
    </xf>
    <xf numFmtId="181" fontId="2" fillId="25" borderId="82" xfId="0" applyNumberFormat="1" applyFont="1" applyFill="1" applyBorder="1" applyAlignment="1">
      <alignment horizontal="right" vertical="center" wrapText="1"/>
    </xf>
    <xf numFmtId="181" fontId="2" fillId="25" borderId="18" xfId="0" applyNumberFormat="1" applyFont="1" applyFill="1" applyBorder="1" applyAlignment="1">
      <alignment horizontal="right" vertical="center" wrapText="1"/>
    </xf>
    <xf numFmtId="181" fontId="2" fillId="26" borderId="18" xfId="0" applyNumberFormat="1" applyFont="1" applyFill="1" applyBorder="1" applyAlignment="1">
      <alignment horizontal="right" vertical="center" wrapText="1"/>
    </xf>
    <xf numFmtId="181" fontId="2" fillId="27" borderId="18" xfId="0" applyNumberFormat="1" applyFont="1" applyFill="1" applyBorder="1" applyAlignment="1">
      <alignment horizontal="right" vertical="center" wrapText="1"/>
    </xf>
    <xf numFmtId="181" fontId="7" fillId="6" borderId="18" xfId="0" applyNumberFormat="1" applyFont="1" applyFill="1" applyBorder="1" applyAlignment="1">
      <alignment horizontal="right" vertical="center" wrapText="1"/>
    </xf>
    <xf numFmtId="181" fontId="2" fillId="28" borderId="18" xfId="0" applyNumberFormat="1" applyFont="1" applyFill="1" applyBorder="1" applyAlignment="1">
      <alignment horizontal="right" vertical="center" wrapText="1"/>
    </xf>
    <xf numFmtId="181" fontId="2" fillId="29" borderId="18" xfId="0" applyNumberFormat="1" applyFont="1" applyFill="1" applyBorder="1" applyAlignment="1">
      <alignment horizontal="right" vertical="center" wrapText="1"/>
    </xf>
    <xf numFmtId="181" fontId="2" fillId="32" borderId="18" xfId="0" applyNumberFormat="1" applyFont="1" applyFill="1" applyBorder="1" applyAlignment="1">
      <alignment horizontal="right" vertical="center" wrapText="1"/>
    </xf>
    <xf numFmtId="181" fontId="2" fillId="35" borderId="18" xfId="0" applyNumberFormat="1" applyFont="1" applyFill="1" applyBorder="1" applyAlignment="1">
      <alignment horizontal="right" vertical="center" wrapText="1"/>
    </xf>
    <xf numFmtId="181" fontId="2" fillId="36" borderId="18" xfId="0" applyNumberFormat="1" applyFont="1" applyFill="1" applyBorder="1" applyAlignment="1">
      <alignment horizontal="right" vertical="center" wrapText="1"/>
    </xf>
    <xf numFmtId="181" fontId="2" fillId="38" borderId="18" xfId="0" applyNumberFormat="1" applyFont="1" applyFill="1" applyBorder="1" applyAlignment="1">
      <alignment horizontal="right" vertical="center" wrapText="1"/>
    </xf>
    <xf numFmtId="181" fontId="2" fillId="40" borderId="18" xfId="0" applyNumberFormat="1" applyFont="1" applyFill="1" applyBorder="1" applyAlignment="1">
      <alignment horizontal="right" vertical="center" wrapText="1"/>
    </xf>
    <xf numFmtId="181" fontId="6" fillId="42" borderId="18" xfId="0" applyNumberFormat="1" applyFont="1" applyFill="1" applyBorder="1" applyAlignment="1">
      <alignment horizontal="right" vertical="center" wrapText="1"/>
    </xf>
    <xf numFmtId="183" fontId="2" fillId="44" borderId="18" xfId="0" applyNumberFormat="1" applyFont="1" applyFill="1" applyBorder="1" applyAlignment="1">
      <alignment horizontal="right" vertical="center" wrapText="1"/>
    </xf>
    <xf numFmtId="181" fontId="2" fillId="45" borderId="18" xfId="0" applyNumberFormat="1" applyFont="1" applyFill="1" applyBorder="1" applyAlignment="1">
      <alignment horizontal="right" vertical="center" wrapText="1"/>
    </xf>
    <xf numFmtId="181" fontId="2" fillId="47" borderId="18" xfId="0" applyNumberFormat="1" applyFont="1" applyFill="1" applyBorder="1" applyAlignment="1">
      <alignment horizontal="right" vertical="center" wrapText="1"/>
    </xf>
    <xf numFmtId="181" fontId="2" fillId="49" borderId="18" xfId="0" applyNumberFormat="1" applyFont="1" applyFill="1" applyBorder="1" applyAlignment="1">
      <alignment horizontal="right" vertical="center" wrapText="1"/>
    </xf>
    <xf numFmtId="181" fontId="2" fillId="51" borderId="18" xfId="0" applyNumberFormat="1" applyFont="1" applyFill="1" applyBorder="1" applyAlignment="1">
      <alignment horizontal="right" vertical="center" wrapText="1"/>
    </xf>
    <xf numFmtId="181" fontId="2" fillId="53" borderId="18" xfId="0" applyNumberFormat="1" applyFont="1" applyFill="1" applyBorder="1" applyAlignment="1">
      <alignment horizontal="right" vertical="center" wrapText="1"/>
    </xf>
    <xf numFmtId="181" fontId="2" fillId="55" borderId="18" xfId="0" applyNumberFormat="1" applyFont="1" applyFill="1" applyBorder="1" applyAlignment="1">
      <alignment horizontal="right" vertical="center" wrapText="1"/>
    </xf>
    <xf numFmtId="181" fontId="5" fillId="56" borderId="83" xfId="0" applyNumberFormat="1" applyFont="1" applyFill="1" applyBorder="1" applyAlignment="1">
      <alignment horizontal="right" vertical="center" wrapText="1"/>
    </xf>
    <xf numFmtId="179" fontId="4" fillId="2" borderId="74" xfId="0" applyNumberFormat="1" applyFont="1" applyFill="1" applyBorder="1" applyAlignment="1">
      <alignment horizontal="center" vertical="center" wrapText="1"/>
    </xf>
    <xf numFmtId="1" fontId="7" fillId="6" borderId="77" xfId="0" applyNumberFormat="1" applyFont="1" applyFill="1" applyBorder="1" applyAlignment="1">
      <alignment horizontal="right" vertical="center" wrapText="1"/>
    </xf>
    <xf numFmtId="49" fontId="2" fillId="11" borderId="76" xfId="0" applyNumberFormat="1" applyFont="1" applyFill="1" applyBorder="1" applyAlignment="1">
      <alignment horizontal="right" vertical="center" wrapText="1"/>
    </xf>
    <xf numFmtId="49" fontId="2" fillId="12" borderId="76" xfId="0" applyNumberFormat="1" applyFont="1" applyFill="1" applyBorder="1" applyAlignment="1">
      <alignment horizontal="right" vertical="center" wrapText="1"/>
    </xf>
    <xf numFmtId="1" fontId="6" fillId="16" borderId="76" xfId="0" applyNumberFormat="1" applyFont="1" applyFill="1" applyBorder="1" applyAlignment="1">
      <alignment horizontal="right" vertical="center" wrapText="1"/>
    </xf>
    <xf numFmtId="176" fontId="6" fillId="19" borderId="76" xfId="0" applyNumberFormat="1" applyFont="1" applyFill="1" applyBorder="1" applyAlignment="1">
      <alignment horizontal="right" vertical="center" wrapText="1"/>
    </xf>
    <xf numFmtId="177" fontId="5" fillId="21" borderId="76" xfId="0" applyNumberFormat="1" applyFont="1" applyFill="1" applyBorder="1" applyAlignment="1">
      <alignment horizontal="right" vertical="center" wrapText="1"/>
    </xf>
    <xf numFmtId="176" fontId="6" fillId="22" borderId="76" xfId="0" applyNumberFormat="1" applyFont="1" applyFill="1" applyBorder="1" applyAlignment="1">
      <alignment horizontal="right" vertical="center" wrapText="1"/>
    </xf>
    <xf numFmtId="176" fontId="6" fillId="23" borderId="76" xfId="0" applyNumberFormat="1" applyFont="1" applyFill="1" applyBorder="1" applyAlignment="1">
      <alignment horizontal="right" vertical="center" wrapText="1"/>
    </xf>
    <xf numFmtId="176" fontId="6" fillId="23" borderId="79" xfId="0" applyNumberFormat="1" applyFont="1" applyFill="1" applyBorder="1" applyAlignment="1">
      <alignment horizontal="right" vertical="center" wrapText="1"/>
    </xf>
    <xf numFmtId="176" fontId="6" fillId="25" borderId="80" xfId="0" applyNumberFormat="1" applyFont="1" applyFill="1" applyBorder="1" applyAlignment="1">
      <alignment horizontal="right" vertical="center" wrapText="1"/>
    </xf>
    <xf numFmtId="176" fontId="2" fillId="25" borderId="76" xfId="0" applyNumberFormat="1" applyFont="1" applyFill="1" applyBorder="1" applyAlignment="1">
      <alignment horizontal="right" vertical="center" wrapText="1"/>
    </xf>
    <xf numFmtId="176" fontId="6" fillId="25" borderId="76" xfId="0" applyNumberFormat="1" applyFont="1" applyFill="1" applyBorder="1" applyAlignment="1">
      <alignment horizontal="right" vertical="center" wrapText="1"/>
    </xf>
    <xf numFmtId="176" fontId="2" fillId="26" borderId="77" xfId="0" applyNumberFormat="1" applyFont="1" applyFill="1" applyBorder="1" applyAlignment="1">
      <alignment horizontal="right" vertical="center" wrapText="1"/>
    </xf>
    <xf numFmtId="176" fontId="6" fillId="27" borderId="76" xfId="0" applyNumberFormat="1" applyFont="1" applyFill="1" applyBorder="1" applyAlignment="1">
      <alignment horizontal="right" vertical="center" wrapText="1"/>
    </xf>
    <xf numFmtId="176" fontId="2" fillId="28" borderId="77" xfId="0" applyNumberFormat="1" applyFont="1" applyFill="1" applyBorder="1" applyAlignment="1">
      <alignment horizontal="right" vertical="center" wrapText="1"/>
    </xf>
    <xf numFmtId="176" fontId="6" fillId="29" borderId="76" xfId="0" applyNumberFormat="1" applyFont="1" applyFill="1" applyBorder="1" applyAlignment="1">
      <alignment horizontal="right" vertical="center" wrapText="1"/>
    </xf>
    <xf numFmtId="176" fontId="5" fillId="29" borderId="76" xfId="0" applyNumberFormat="1" applyFont="1" applyFill="1" applyBorder="1" applyAlignment="1">
      <alignment horizontal="right" vertical="center" wrapText="1"/>
    </xf>
    <xf numFmtId="176" fontId="5" fillId="32" borderId="76" xfId="0" applyNumberFormat="1" applyFont="1" applyFill="1" applyBorder="1" applyAlignment="1">
      <alignment horizontal="right" vertical="center" wrapText="1"/>
    </xf>
    <xf numFmtId="176" fontId="6" fillId="32" borderId="76" xfId="0" applyNumberFormat="1" applyFont="1" applyFill="1" applyBorder="1" applyAlignment="1">
      <alignment horizontal="right" vertical="center" wrapText="1"/>
    </xf>
    <xf numFmtId="176" fontId="2" fillId="35" borderId="76" xfId="0" applyNumberFormat="1" applyFont="1" applyFill="1" applyBorder="1" applyAlignment="1">
      <alignment horizontal="right" vertical="center" wrapText="1"/>
    </xf>
    <xf numFmtId="176" fontId="5" fillId="36" borderId="76" xfId="0" applyNumberFormat="1" applyFont="1" applyFill="1" applyBorder="1" applyAlignment="1">
      <alignment horizontal="right" vertical="center" wrapText="1"/>
    </xf>
    <xf numFmtId="176" fontId="6" fillId="38" borderId="76" xfId="0" applyNumberFormat="1" applyFont="1" applyFill="1" applyBorder="1" applyAlignment="1">
      <alignment horizontal="right" vertical="center" wrapText="1"/>
    </xf>
    <xf numFmtId="176" fontId="5" fillId="40" borderId="76" xfId="0" applyNumberFormat="1" applyFont="1" applyFill="1" applyBorder="1" applyAlignment="1">
      <alignment horizontal="right" vertical="center" wrapText="1"/>
    </xf>
    <xf numFmtId="181" fontId="17" fillId="3" borderId="84" xfId="0" applyNumberFormat="1" applyFont="1" applyFill="1" applyBorder="1" applyAlignment="1">
      <alignment horizontal="right" vertical="center" wrapText="1"/>
    </xf>
    <xf numFmtId="20" fontId="32" fillId="4" borderId="59" xfId="0" applyNumberFormat="1" applyFont="1" applyFill="1" applyBorder="1" applyAlignment="1">
      <alignment horizontal="right" vertical="center" wrapText="1"/>
    </xf>
    <xf numFmtId="20" fontId="30" fillId="4" borderId="59" xfId="0" applyNumberFormat="1" applyFont="1" applyFill="1" applyBorder="1" applyAlignment="1">
      <alignment horizontal="right" vertical="center" wrapText="1"/>
    </xf>
    <xf numFmtId="180" fontId="2" fillId="5" borderId="59" xfId="0" applyNumberFormat="1" applyFont="1" applyFill="1" applyBorder="1" applyAlignment="1">
      <alignment horizontal="right" vertical="center" wrapText="1"/>
    </xf>
    <xf numFmtId="181" fontId="2" fillId="6" borderId="59" xfId="0" applyNumberFormat="1" applyFont="1" applyFill="1" applyBorder="1" applyAlignment="1">
      <alignment horizontal="right" vertical="center" wrapText="1"/>
    </xf>
    <xf numFmtId="181" fontId="2" fillId="7" borderId="59" xfId="0" applyNumberFormat="1" applyFont="1" applyFill="1" applyBorder="1" applyAlignment="1">
      <alignment horizontal="right" vertical="center" wrapText="1"/>
    </xf>
    <xf numFmtId="182" fontId="2" fillId="8" borderId="59" xfId="0" applyNumberFormat="1" applyFont="1" applyFill="1" applyBorder="1" applyAlignment="1">
      <alignment horizontal="right" vertical="center" wrapText="1"/>
    </xf>
    <xf numFmtId="182" fontId="2" fillId="9" borderId="59" xfId="0" applyNumberFormat="1" applyFont="1" applyFill="1" applyBorder="1" applyAlignment="1">
      <alignment horizontal="right" vertical="center" wrapText="1"/>
    </xf>
    <xf numFmtId="181" fontId="7" fillId="6" borderId="59" xfId="0" applyNumberFormat="1" applyFont="1" applyFill="1" applyBorder="1" applyAlignment="1">
      <alignment horizontal="right" vertical="center" wrapText="1"/>
    </xf>
    <xf numFmtId="0" fontId="7" fillId="10" borderId="59" xfId="0" applyFont="1" applyFill="1" applyBorder="1" applyAlignment="1">
      <alignment horizontal="right" vertical="center" wrapText="1"/>
    </xf>
    <xf numFmtId="181" fontId="7" fillId="10" borderId="59" xfId="0" applyNumberFormat="1" applyFont="1" applyFill="1" applyBorder="1" applyAlignment="1">
      <alignment horizontal="right" vertical="center" wrapText="1"/>
    </xf>
    <xf numFmtId="182" fontId="7" fillId="10" borderId="59" xfId="0" applyNumberFormat="1" applyFont="1" applyFill="1" applyBorder="1" applyAlignment="1">
      <alignment horizontal="right" vertical="center" wrapText="1"/>
    </xf>
    <xf numFmtId="182" fontId="2" fillId="11" borderId="59" xfId="0" applyNumberFormat="1" applyFont="1" applyFill="1" applyBorder="1" applyAlignment="1">
      <alignment horizontal="right" vertical="center" wrapText="1"/>
    </xf>
    <xf numFmtId="182" fontId="2" fillId="12" borderId="59" xfId="0" applyNumberFormat="1" applyFont="1" applyFill="1" applyBorder="1" applyAlignment="1">
      <alignment horizontal="right" vertical="center" wrapText="1"/>
    </xf>
    <xf numFmtId="182" fontId="2" fillId="6" borderId="59" xfId="0" applyNumberFormat="1" applyFont="1" applyFill="1" applyBorder="1" applyAlignment="1">
      <alignment horizontal="right" vertical="center" wrapText="1"/>
    </xf>
    <xf numFmtId="181" fontId="2" fillId="13" borderId="59" xfId="0" applyNumberFormat="1" applyFont="1" applyFill="1" applyBorder="1" applyAlignment="1">
      <alignment horizontal="right" vertical="center" wrapText="1"/>
    </xf>
    <xf numFmtId="0" fontId="2" fillId="13" borderId="59" xfId="0" applyFont="1" applyFill="1" applyBorder="1" applyAlignment="1">
      <alignment horizontal="right" vertical="center" wrapText="1"/>
    </xf>
    <xf numFmtId="182" fontId="6" fillId="14" borderId="59" xfId="0" applyNumberFormat="1" applyFont="1" applyFill="1" applyBorder="1" applyAlignment="1">
      <alignment horizontal="right" vertical="center" wrapText="1"/>
    </xf>
    <xf numFmtId="182" fontId="5" fillId="15" borderId="59" xfId="0" applyNumberFormat="1" applyFont="1" applyFill="1" applyBorder="1" applyAlignment="1">
      <alignment horizontal="right" vertical="center" wrapText="1"/>
    </xf>
    <xf numFmtId="182" fontId="5" fillId="16" borderId="59" xfId="0" applyNumberFormat="1" applyFont="1" applyFill="1" applyBorder="1" applyAlignment="1">
      <alignment horizontal="right" vertical="center" wrapText="1"/>
    </xf>
    <xf numFmtId="182" fontId="5" fillId="17" borderId="59" xfId="0" applyNumberFormat="1" applyFont="1" applyFill="1" applyBorder="1" applyAlignment="1">
      <alignment horizontal="right" vertical="center" wrapText="1"/>
    </xf>
    <xf numFmtId="9" fontId="5" fillId="17" borderId="59" xfId="1" applyFont="1" applyFill="1" applyBorder="1" applyAlignment="1">
      <alignment horizontal="right" vertical="center" wrapText="1"/>
    </xf>
    <xf numFmtId="181" fontId="17" fillId="18" borderId="59" xfId="0" applyNumberFormat="1" applyFont="1" applyFill="1" applyBorder="1" applyAlignment="1">
      <alignment horizontal="right" vertical="center" wrapText="1"/>
    </xf>
    <xf numFmtId="181" fontId="6" fillId="19" borderId="59" xfId="0" applyNumberFormat="1" applyFont="1" applyFill="1" applyBorder="1" applyAlignment="1">
      <alignment horizontal="right" vertical="center" wrapText="1"/>
    </xf>
    <xf numFmtId="176" fontId="14" fillId="20" borderId="59" xfId="0" applyNumberFormat="1" applyFont="1" applyFill="1" applyBorder="1" applyAlignment="1">
      <alignment horizontal="right" vertical="center" wrapText="1"/>
    </xf>
    <xf numFmtId="177" fontId="6" fillId="21" borderId="59" xfId="1" applyNumberFormat="1" applyFont="1" applyFill="1" applyBorder="1" applyAlignment="1">
      <alignment horizontal="right" vertical="center" wrapText="1"/>
    </xf>
    <xf numFmtId="181" fontId="6" fillId="22" borderId="59" xfId="0" applyNumberFormat="1" applyFont="1" applyFill="1" applyBorder="1" applyAlignment="1">
      <alignment horizontal="right" vertical="center" wrapText="1"/>
    </xf>
    <xf numFmtId="181" fontId="6" fillId="57" borderId="59" xfId="0" applyNumberFormat="1" applyFont="1" applyFill="1" applyBorder="1" applyAlignment="1">
      <alignment horizontal="right" vertical="center" wrapText="1"/>
    </xf>
    <xf numFmtId="181" fontId="17" fillId="57" borderId="59" xfId="0" applyNumberFormat="1" applyFont="1" applyFill="1" applyBorder="1" applyAlignment="1">
      <alignment horizontal="right" vertical="center" wrapText="1"/>
    </xf>
    <xf numFmtId="181" fontId="6" fillId="57" borderId="86" xfId="0" applyNumberFormat="1" applyFont="1" applyFill="1" applyBorder="1" applyAlignment="1">
      <alignment horizontal="right" vertical="center" wrapText="1"/>
    </xf>
    <xf numFmtId="181" fontId="6" fillId="58" borderId="85" xfId="0" applyNumberFormat="1" applyFont="1" applyFill="1" applyBorder="1" applyAlignment="1">
      <alignment horizontal="right" vertical="center" wrapText="1"/>
    </xf>
    <xf numFmtId="181" fontId="6" fillId="58" borderId="59" xfId="0" applyNumberFormat="1" applyFont="1" applyFill="1" applyBorder="1" applyAlignment="1">
      <alignment horizontal="right" vertical="center" wrapText="1"/>
    </xf>
    <xf numFmtId="181" fontId="6" fillId="59" borderId="59" xfId="0" applyNumberFormat="1" applyFont="1" applyFill="1" applyBorder="1" applyAlignment="1">
      <alignment horizontal="right" vertical="center" wrapText="1"/>
    </xf>
    <xf numFmtId="181" fontId="18" fillId="28" borderId="59" xfId="0" applyNumberFormat="1" applyFont="1" applyFill="1" applyBorder="1" applyAlignment="1">
      <alignment horizontal="right" vertical="center" wrapText="1"/>
    </xf>
    <xf numFmtId="181" fontId="6" fillId="30" borderId="59" xfId="0" applyNumberFormat="1" applyFont="1" applyFill="1" applyBorder="1" applyAlignment="1">
      <alignment horizontal="right" vertical="center" wrapText="1"/>
    </xf>
    <xf numFmtId="181" fontId="6" fillId="34" borderId="59" xfId="0" applyNumberFormat="1" applyFont="1" applyFill="1" applyBorder="1" applyAlignment="1">
      <alignment horizontal="right" vertical="center" wrapText="1"/>
    </xf>
    <xf numFmtId="181" fontId="6" fillId="60" borderId="59" xfId="0" applyNumberFormat="1" applyFont="1" applyFill="1" applyBorder="1" applyAlignment="1">
      <alignment horizontal="right" vertical="center" wrapText="1"/>
    </xf>
    <xf numFmtId="181" fontId="6" fillId="35" borderId="59" xfId="0" applyNumberFormat="1" applyFont="1" applyFill="1" applyBorder="1" applyAlignment="1">
      <alignment horizontal="right" vertical="center" wrapText="1"/>
    </xf>
    <xf numFmtId="181" fontId="6" fillId="37" borderId="59" xfId="0" applyNumberFormat="1" applyFont="1" applyFill="1" applyBorder="1" applyAlignment="1">
      <alignment horizontal="right" vertical="center" wrapText="1"/>
    </xf>
    <xf numFmtId="181" fontId="6" fillId="39" borderId="59" xfId="0" applyNumberFormat="1" applyFont="1" applyFill="1" applyBorder="1" applyAlignment="1">
      <alignment horizontal="right" vertical="center" wrapText="1"/>
    </xf>
    <xf numFmtId="181" fontId="6" fillId="41" borderId="59" xfId="0" applyNumberFormat="1" applyFont="1" applyFill="1" applyBorder="1" applyAlignment="1">
      <alignment horizontal="right" vertical="center" wrapText="1"/>
    </xf>
    <xf numFmtId="181" fontId="6" fillId="42" borderId="59" xfId="0" applyNumberFormat="1" applyFont="1" applyFill="1" applyBorder="1" applyAlignment="1">
      <alignment horizontal="right" vertical="center" wrapText="1"/>
    </xf>
    <xf numFmtId="183" fontId="2" fillId="44" borderId="59" xfId="0" applyNumberFormat="1" applyFont="1" applyFill="1" applyBorder="1" applyAlignment="1">
      <alignment horizontal="right" vertical="center" wrapText="1"/>
    </xf>
    <xf numFmtId="181" fontId="2" fillId="45" borderId="59" xfId="0" applyNumberFormat="1" applyFont="1" applyFill="1" applyBorder="1" applyAlignment="1">
      <alignment horizontal="right" vertical="center" wrapText="1"/>
    </xf>
    <xf numFmtId="182" fontId="14" fillId="47" borderId="59" xfId="0" applyNumberFormat="1" applyFont="1" applyFill="1" applyBorder="1" applyAlignment="1">
      <alignment horizontal="right" vertical="center" wrapText="1"/>
    </xf>
    <xf numFmtId="182" fontId="14" fillId="49" borderId="59" xfId="0" applyNumberFormat="1" applyFont="1" applyFill="1" applyBorder="1" applyAlignment="1">
      <alignment horizontal="right" vertical="center" wrapText="1"/>
    </xf>
    <xf numFmtId="182" fontId="2" fillId="51" borderId="59" xfId="0" applyNumberFormat="1" applyFont="1" applyFill="1" applyBorder="1" applyAlignment="1">
      <alignment horizontal="right" vertical="center" wrapText="1"/>
    </xf>
    <xf numFmtId="182" fontId="14" fillId="53" borderId="59" xfId="0" applyNumberFormat="1" applyFont="1" applyFill="1" applyBorder="1" applyAlignment="1">
      <alignment horizontal="right" vertical="center" wrapText="1"/>
    </xf>
    <xf numFmtId="182" fontId="2" fillId="55" borderId="59" xfId="0" applyNumberFormat="1" applyFont="1" applyFill="1" applyBorder="1" applyAlignment="1">
      <alignment horizontal="right" vertical="center" wrapText="1"/>
    </xf>
    <xf numFmtId="181" fontId="17" fillId="56" borderId="87" xfId="0" applyNumberFormat="1" applyFont="1" applyFill="1" applyBorder="1" applyAlignment="1">
      <alignment horizontal="right" vertical="center" wrapText="1"/>
    </xf>
    <xf numFmtId="181" fontId="0" fillId="0" borderId="69" xfId="0" applyNumberFormat="1" applyFill="1" applyBorder="1" applyAlignment="1">
      <alignment vertical="center" wrapText="1"/>
    </xf>
    <xf numFmtId="20" fontId="31" fillId="4" borderId="76" xfId="0" applyNumberFormat="1" applyFont="1" applyFill="1" applyBorder="1" applyAlignment="1">
      <alignment horizontal="right" vertical="center" wrapText="1"/>
    </xf>
    <xf numFmtId="20" fontId="28" fillId="4" borderId="76" xfId="0" applyNumberFormat="1" applyFont="1" applyFill="1" applyBorder="1" applyAlignment="1">
      <alignment horizontal="right" vertical="center" wrapText="1"/>
    </xf>
    <xf numFmtId="182" fontId="2" fillId="11" borderId="76" xfId="0" applyNumberFormat="1" applyFont="1" applyFill="1" applyBorder="1" applyAlignment="1">
      <alignment horizontal="right" vertical="center" wrapText="1"/>
    </xf>
    <xf numFmtId="182" fontId="2" fillId="12" borderId="76" xfId="0" applyNumberFormat="1" applyFont="1" applyFill="1" applyBorder="1" applyAlignment="1">
      <alignment horizontal="right" vertical="center" wrapText="1"/>
    </xf>
    <xf numFmtId="1" fontId="2" fillId="14" borderId="76" xfId="0" applyNumberFormat="1" applyFont="1" applyFill="1" applyBorder="1" applyAlignment="1">
      <alignment horizontal="right" vertical="center" wrapText="1"/>
    </xf>
    <xf numFmtId="1" fontId="2" fillId="15" borderId="76" xfId="0" applyNumberFormat="1" applyFont="1" applyFill="1" applyBorder="1" applyAlignment="1">
      <alignment horizontal="right" vertical="center" wrapText="1"/>
    </xf>
    <xf numFmtId="1" fontId="2" fillId="16" borderId="76" xfId="0" applyNumberFormat="1" applyFont="1" applyFill="1" applyBorder="1" applyAlignment="1">
      <alignment horizontal="right" vertical="center" wrapText="1"/>
    </xf>
    <xf numFmtId="9" fontId="5" fillId="17" borderId="76" xfId="1" applyFont="1" applyFill="1" applyBorder="1" applyAlignment="1">
      <alignment horizontal="right" vertical="center" wrapText="1"/>
    </xf>
    <xf numFmtId="176" fontId="2" fillId="19" borderId="76" xfId="0" applyNumberFormat="1" applyFont="1" applyFill="1" applyBorder="1" applyAlignment="1">
      <alignment horizontal="right" vertical="center" wrapText="1"/>
    </xf>
    <xf numFmtId="177" fontId="2" fillId="21" borderId="76" xfId="1" applyNumberFormat="1" applyFont="1" applyFill="1" applyBorder="1" applyAlignment="1">
      <alignment horizontal="right" vertical="center" wrapText="1"/>
    </xf>
    <xf numFmtId="176" fontId="2" fillId="22" borderId="76" xfId="0" applyNumberFormat="1" applyFont="1" applyFill="1" applyBorder="1" applyAlignment="1">
      <alignment horizontal="right" vertical="center" wrapText="1"/>
    </xf>
    <xf numFmtId="176" fontId="2" fillId="57" borderId="76" xfId="0" applyNumberFormat="1" applyFont="1" applyFill="1" applyBorder="1" applyAlignment="1">
      <alignment horizontal="right" vertical="center" wrapText="1"/>
    </xf>
    <xf numFmtId="176" fontId="2" fillId="27" borderId="76" xfId="0" applyNumberFormat="1" applyFont="1" applyFill="1" applyBorder="1" applyAlignment="1">
      <alignment horizontal="right" vertical="center" wrapText="1"/>
    </xf>
    <xf numFmtId="0" fontId="7" fillId="6" borderId="76" xfId="0" applyFont="1" applyFill="1" applyBorder="1" applyAlignment="1">
      <alignment horizontal="right" vertical="center" wrapText="1"/>
    </xf>
    <xf numFmtId="176" fontId="2" fillId="28" borderId="76" xfId="0" applyNumberFormat="1" applyFont="1" applyFill="1" applyBorder="1" applyAlignment="1">
      <alignment horizontal="right" vertical="center" wrapText="1"/>
    </xf>
    <xf numFmtId="176" fontId="2" fillId="29" borderId="76" xfId="0" applyNumberFormat="1" applyFont="1" applyFill="1" applyBorder="1" applyAlignment="1">
      <alignment horizontal="right" vertical="center" wrapText="1"/>
    </xf>
    <xf numFmtId="176" fontId="2" fillId="31" borderId="76" xfId="0" applyNumberFormat="1" applyFont="1" applyFill="1" applyBorder="1" applyAlignment="1">
      <alignment horizontal="right" vertical="center" wrapText="1"/>
    </xf>
    <xf numFmtId="176" fontId="2" fillId="33" borderId="76" xfId="0" applyNumberFormat="1" applyFont="1" applyFill="1" applyBorder="1" applyAlignment="1">
      <alignment horizontal="right" vertical="center" wrapText="1"/>
    </xf>
    <xf numFmtId="176" fontId="2" fillId="60" borderId="76" xfId="0" applyNumberFormat="1" applyFont="1" applyFill="1" applyBorder="1" applyAlignment="1">
      <alignment horizontal="right" vertical="center" wrapText="1"/>
    </xf>
    <xf numFmtId="176" fontId="2" fillId="36" borderId="76" xfId="0" applyNumberFormat="1" applyFont="1" applyFill="1" applyBorder="1" applyAlignment="1">
      <alignment horizontal="right" vertical="center" wrapText="1"/>
    </xf>
    <xf numFmtId="176" fontId="2" fillId="38" borderId="76" xfId="0" applyNumberFormat="1" applyFont="1" applyFill="1" applyBorder="1" applyAlignment="1">
      <alignment horizontal="right" vertical="center" wrapText="1"/>
    </xf>
    <xf numFmtId="176" fontId="2" fillId="40" borderId="76" xfId="0" applyNumberFormat="1" applyFont="1" applyFill="1" applyBorder="1" applyAlignment="1">
      <alignment horizontal="right" vertical="center" wrapText="1"/>
    </xf>
    <xf numFmtId="49" fontId="9" fillId="43" borderId="76" xfId="0" applyNumberFormat="1" applyFont="1" applyFill="1" applyBorder="1" applyAlignment="1">
      <alignment horizontal="right" vertical="center" wrapText="1"/>
    </xf>
    <xf numFmtId="49" fontId="9" fillId="44" borderId="76" xfId="0" applyNumberFormat="1" applyFont="1" applyFill="1" applyBorder="1" applyAlignment="1">
      <alignment horizontal="right" vertical="center" wrapText="1"/>
    </xf>
    <xf numFmtId="0" fontId="14" fillId="47" borderId="76" xfId="0" applyFont="1" applyFill="1" applyBorder="1" applyAlignment="1">
      <alignment horizontal="right" vertical="center" wrapText="1"/>
    </xf>
    <xf numFmtId="0" fontId="14" fillId="49" borderId="76" xfId="0" applyFont="1" applyFill="1" applyBorder="1" applyAlignment="1">
      <alignment horizontal="right" vertical="center" wrapText="1"/>
    </xf>
    <xf numFmtId="0" fontId="14" fillId="53" borderId="76" xfId="0" applyFont="1" applyFill="1" applyBorder="1" applyAlignment="1">
      <alignment horizontal="right" vertical="center" wrapText="1"/>
    </xf>
    <xf numFmtId="181" fontId="18" fillId="7" borderId="18" xfId="0" applyNumberFormat="1" applyFont="1" applyFill="1" applyBorder="1" applyAlignment="1">
      <alignment horizontal="right" vertical="center" wrapText="1"/>
    </xf>
    <xf numFmtId="182" fontId="6" fillId="14" borderId="18" xfId="0" applyNumberFormat="1" applyFont="1" applyFill="1" applyBorder="1" applyAlignment="1">
      <alignment horizontal="right" vertical="center" wrapText="1"/>
    </xf>
    <xf numFmtId="182" fontId="5" fillId="15" borderId="18" xfId="0" applyNumberFormat="1" applyFont="1" applyFill="1" applyBorder="1" applyAlignment="1">
      <alignment horizontal="right" vertical="center" wrapText="1"/>
    </xf>
    <xf numFmtId="182" fontId="5" fillId="16" borderId="18" xfId="0" applyNumberFormat="1" applyFont="1" applyFill="1" applyBorder="1" applyAlignment="1">
      <alignment horizontal="right" vertical="center" wrapText="1"/>
    </xf>
    <xf numFmtId="182" fontId="5" fillId="17" borderId="18" xfId="0" applyNumberFormat="1" applyFont="1" applyFill="1" applyBorder="1" applyAlignment="1">
      <alignment horizontal="right" vertical="center" wrapText="1"/>
    </xf>
    <xf numFmtId="181" fontId="17" fillId="18" borderId="18" xfId="0" applyNumberFormat="1" applyFont="1" applyFill="1" applyBorder="1" applyAlignment="1">
      <alignment horizontal="right" vertical="center" wrapText="1"/>
    </xf>
    <xf numFmtId="181" fontId="6" fillId="19" borderId="18" xfId="0" applyNumberFormat="1" applyFont="1" applyFill="1" applyBorder="1" applyAlignment="1">
      <alignment horizontal="right" vertical="center" wrapText="1"/>
    </xf>
    <xf numFmtId="176" fontId="14" fillId="20" borderId="18" xfId="0" applyNumberFormat="1" applyFont="1" applyFill="1" applyBorder="1" applyAlignment="1">
      <alignment horizontal="right" vertical="center" wrapText="1"/>
    </xf>
    <xf numFmtId="181" fontId="6" fillId="22" borderId="18" xfId="0" applyNumberFormat="1" applyFont="1" applyFill="1" applyBorder="1" applyAlignment="1">
      <alignment horizontal="right" vertical="center" wrapText="1"/>
    </xf>
    <xf numFmtId="181" fontId="6" fillId="57" borderId="18" xfId="0" applyNumberFormat="1" applyFont="1" applyFill="1" applyBorder="1" applyAlignment="1">
      <alignment horizontal="right" vertical="center" wrapText="1"/>
    </xf>
    <xf numFmtId="181" fontId="6" fillId="57" borderId="67" xfId="0" applyNumberFormat="1" applyFont="1" applyFill="1" applyBorder="1" applyAlignment="1">
      <alignment horizontal="right" vertical="center" wrapText="1"/>
    </xf>
    <xf numFmtId="181" fontId="6" fillId="58" borderId="82" xfId="0" applyNumberFormat="1" applyFont="1" applyFill="1" applyBorder="1" applyAlignment="1">
      <alignment horizontal="right" vertical="center" wrapText="1"/>
    </xf>
    <xf numFmtId="181" fontId="6" fillId="58" borderId="18" xfId="0" applyNumberFormat="1" applyFont="1" applyFill="1" applyBorder="1" applyAlignment="1">
      <alignment horizontal="right" vertical="center" wrapText="1"/>
    </xf>
    <xf numFmtId="181" fontId="6" fillId="59" borderId="18" xfId="0" applyNumberFormat="1" applyFont="1" applyFill="1" applyBorder="1" applyAlignment="1">
      <alignment horizontal="right" vertical="center" wrapText="1"/>
    </xf>
    <xf numFmtId="181" fontId="22" fillId="28" borderId="18" xfId="0" applyNumberFormat="1" applyFont="1" applyFill="1" applyBorder="1" applyAlignment="1">
      <alignment horizontal="right" vertical="center" wrapText="1"/>
    </xf>
    <xf numFmtId="181" fontId="6" fillId="30" borderId="18" xfId="0" applyNumberFormat="1" applyFont="1" applyFill="1" applyBorder="1" applyAlignment="1">
      <alignment horizontal="right" vertical="center" wrapText="1"/>
    </xf>
    <xf numFmtId="181" fontId="6" fillId="34" borderId="18" xfId="0" applyNumberFormat="1" applyFont="1" applyFill="1" applyBorder="1" applyAlignment="1">
      <alignment horizontal="right" vertical="center" wrapText="1"/>
    </xf>
    <xf numFmtId="181" fontId="6" fillId="60" borderId="18" xfId="0" applyNumberFormat="1" applyFont="1" applyFill="1" applyBorder="1" applyAlignment="1">
      <alignment horizontal="right" vertical="center" wrapText="1"/>
    </xf>
    <xf numFmtId="181" fontId="6" fillId="35" borderId="18" xfId="0" applyNumberFormat="1" applyFont="1" applyFill="1" applyBorder="1" applyAlignment="1">
      <alignment horizontal="right" vertical="center" wrapText="1"/>
    </xf>
    <xf numFmtId="181" fontId="6" fillId="37" borderId="18" xfId="0" applyNumberFormat="1" applyFont="1" applyFill="1" applyBorder="1" applyAlignment="1">
      <alignment horizontal="right" vertical="center" wrapText="1"/>
    </xf>
    <xf numFmtId="181" fontId="10" fillId="39" borderId="18" xfId="0" applyNumberFormat="1" applyFont="1" applyFill="1" applyBorder="1" applyAlignment="1">
      <alignment horizontal="right" vertical="center" wrapText="1"/>
    </xf>
    <xf numFmtId="181" fontId="6" fillId="41" borderId="18" xfId="0" applyNumberFormat="1" applyFont="1" applyFill="1" applyBorder="1" applyAlignment="1">
      <alignment horizontal="right" vertical="center" wrapText="1"/>
    </xf>
    <xf numFmtId="49" fontId="9" fillId="43" borderId="18" xfId="0" applyNumberFormat="1" applyFont="1" applyFill="1" applyBorder="1" applyAlignment="1">
      <alignment horizontal="right" vertical="center" wrapText="1"/>
    </xf>
    <xf numFmtId="182" fontId="14" fillId="47" borderId="18" xfId="0" applyNumberFormat="1" applyFont="1" applyFill="1" applyBorder="1" applyAlignment="1">
      <alignment horizontal="right" vertical="center" wrapText="1"/>
    </xf>
    <xf numFmtId="182" fontId="14" fillId="49" borderId="18" xfId="0" applyNumberFormat="1" applyFont="1" applyFill="1" applyBorder="1" applyAlignment="1">
      <alignment horizontal="right" vertical="center" wrapText="1"/>
    </xf>
    <xf numFmtId="182" fontId="2" fillId="51" borderId="18" xfId="0" applyNumberFormat="1" applyFont="1" applyFill="1" applyBorder="1" applyAlignment="1">
      <alignment horizontal="right" vertical="center" wrapText="1"/>
    </xf>
    <xf numFmtId="182" fontId="2" fillId="53" borderId="18" xfId="0" applyNumberFormat="1" applyFont="1" applyFill="1" applyBorder="1" applyAlignment="1">
      <alignment horizontal="right" vertical="center" wrapText="1"/>
    </xf>
    <xf numFmtId="182" fontId="2" fillId="55" borderId="18" xfId="0" applyNumberFormat="1" applyFont="1" applyFill="1" applyBorder="1" applyAlignment="1">
      <alignment horizontal="right" vertical="center" wrapText="1"/>
    </xf>
    <xf numFmtId="179" fontId="4" fillId="2" borderId="88" xfId="0" applyNumberFormat="1" applyFont="1" applyFill="1" applyBorder="1" applyAlignment="1">
      <alignment horizontal="center" vertical="center" wrapText="1"/>
    </xf>
    <xf numFmtId="0" fontId="2" fillId="56" borderId="89" xfId="0" applyFont="1" applyFill="1" applyBorder="1" applyAlignment="1">
      <alignment horizontal="center" vertical="center" wrapText="1"/>
    </xf>
    <xf numFmtId="181" fontId="16" fillId="57" borderId="18" xfId="0" applyNumberFormat="1" applyFont="1" applyFill="1" applyBorder="1" applyAlignment="1">
      <alignment horizontal="right" vertical="center" wrapText="1"/>
    </xf>
    <xf numFmtId="181" fontId="16" fillId="58" borderId="82" xfId="0" applyNumberFormat="1" applyFont="1" applyFill="1" applyBorder="1" applyAlignment="1">
      <alignment horizontal="right" vertical="center" wrapText="1"/>
    </xf>
    <xf numFmtId="181" fontId="16" fillId="59" borderId="18" xfId="0" applyNumberFormat="1" applyFont="1" applyFill="1" applyBorder="1" applyAlignment="1">
      <alignment horizontal="right" vertical="center" wrapText="1"/>
    </xf>
    <xf numFmtId="181" fontId="18" fillId="28" borderId="18" xfId="0" applyNumberFormat="1" applyFont="1" applyFill="1" applyBorder="1" applyAlignment="1">
      <alignment horizontal="right" vertical="center" wrapText="1"/>
    </xf>
    <xf numFmtId="181" fontId="6" fillId="39" borderId="18" xfId="0" applyNumberFormat="1" applyFont="1" applyFill="1" applyBorder="1" applyAlignment="1">
      <alignment horizontal="right" vertical="center" wrapText="1"/>
    </xf>
    <xf numFmtId="176" fontId="2" fillId="24" borderId="77" xfId="0" applyNumberFormat="1" applyFont="1" applyFill="1" applyBorder="1" applyAlignment="1">
      <alignment horizontal="right" vertical="center" wrapText="1"/>
    </xf>
    <xf numFmtId="0" fontId="24" fillId="50" borderId="76" xfId="0" applyFont="1" applyFill="1" applyBorder="1" applyAlignment="1">
      <alignment horizontal="right" vertical="center" wrapText="1"/>
    </xf>
    <xf numFmtId="0" fontId="22" fillId="51" borderId="76" xfId="0" applyFont="1" applyFill="1" applyBorder="1" applyAlignment="1">
      <alignment horizontal="right" vertical="center" wrapText="1"/>
    </xf>
    <xf numFmtId="0" fontId="24" fillId="52" borderId="76" xfId="0" applyFont="1" applyFill="1" applyBorder="1" applyAlignment="1">
      <alignment horizontal="right" vertical="center" wrapText="1"/>
    </xf>
    <xf numFmtId="0" fontId="22" fillId="53" borderId="76" xfId="0" applyFont="1" applyFill="1" applyBorder="1" applyAlignment="1">
      <alignment horizontal="right" vertical="center" wrapText="1"/>
    </xf>
    <xf numFmtId="0" fontId="24" fillId="54" borderId="76" xfId="0" applyFont="1" applyFill="1" applyBorder="1" applyAlignment="1">
      <alignment horizontal="right" vertical="center" wrapText="1"/>
    </xf>
    <xf numFmtId="0" fontId="22" fillId="55" borderId="76" xfId="0" applyFont="1" applyFill="1" applyBorder="1" applyAlignment="1">
      <alignment horizontal="right" vertical="center" wrapText="1"/>
    </xf>
    <xf numFmtId="49" fontId="2" fillId="56" borderId="81" xfId="0" applyNumberFormat="1" applyFont="1" applyFill="1" applyBorder="1" applyAlignment="1">
      <alignment horizontal="right" vertical="center" wrapText="1"/>
    </xf>
    <xf numFmtId="0" fontId="0" fillId="0" borderId="73" xfId="0" applyFill="1" applyBorder="1" applyAlignment="1">
      <alignment horizontal="right" vertical="center" wrapText="1"/>
    </xf>
    <xf numFmtId="181" fontId="6" fillId="3" borderId="9" xfId="0" applyNumberFormat="1" applyFont="1" applyFill="1" applyBorder="1" applyAlignment="1">
      <alignment horizontal="right" vertical="center"/>
    </xf>
    <xf numFmtId="181" fontId="14" fillId="18" borderId="18" xfId="0" applyNumberFormat="1" applyFont="1" applyFill="1" applyBorder="1" applyAlignment="1">
      <alignment horizontal="right" vertical="center" wrapText="1"/>
    </xf>
    <xf numFmtId="181" fontId="16" fillId="58" borderId="18" xfId="0" applyNumberFormat="1" applyFont="1" applyFill="1" applyBorder="1" applyAlignment="1">
      <alignment horizontal="right" vertical="center" wrapText="1"/>
    </xf>
    <xf numFmtId="49" fontId="29" fillId="4" borderId="76" xfId="0" applyNumberFormat="1" applyFont="1" applyFill="1" applyBorder="1" applyAlignment="1">
      <alignment horizontal="right" vertical="center" wrapText="1"/>
    </xf>
    <xf numFmtId="181" fontId="17" fillId="28" borderId="18" xfId="0" applyNumberFormat="1" applyFont="1" applyFill="1" applyBorder="1" applyAlignment="1">
      <alignment horizontal="right" vertical="center" wrapText="1"/>
    </xf>
    <xf numFmtId="182" fontId="14" fillId="103" borderId="18" xfId="0" applyNumberFormat="1" applyFont="1" applyFill="1" applyBorder="1" applyAlignment="1">
      <alignment horizontal="right" vertical="center" wrapText="1"/>
    </xf>
    <xf numFmtId="182" fontId="14" fillId="104" borderId="18" xfId="0" applyNumberFormat="1" applyFont="1" applyFill="1" applyBorder="1" applyAlignment="1">
      <alignment horizontal="right" vertical="center" wrapText="1"/>
    </xf>
    <xf numFmtId="182" fontId="2" fillId="93" borderId="18" xfId="0" applyNumberFormat="1" applyFont="1" applyFill="1" applyBorder="1" applyAlignment="1">
      <alignment horizontal="right" vertical="center" wrapText="1"/>
    </xf>
    <xf numFmtId="182" fontId="2" fillId="87" borderId="18" xfId="0" applyNumberFormat="1" applyFont="1" applyFill="1" applyBorder="1" applyAlignment="1">
      <alignment horizontal="right" vertical="center" wrapText="1"/>
    </xf>
    <xf numFmtId="182" fontId="2" fillId="90" borderId="18" xfId="0" applyNumberFormat="1" applyFont="1" applyFill="1" applyBorder="1" applyAlignment="1">
      <alignment horizontal="right" vertical="center" wrapText="1"/>
    </xf>
    <xf numFmtId="181" fontId="14" fillId="56" borderId="87" xfId="0" applyNumberFormat="1" applyFont="1" applyFill="1" applyBorder="1" applyAlignment="1">
      <alignment horizontal="right" vertical="center" wrapText="1"/>
    </xf>
    <xf numFmtId="179" fontId="4" fillId="62" borderId="88" xfId="0" applyNumberFormat="1" applyFont="1" applyFill="1" applyBorder="1" applyAlignment="1">
      <alignment horizontal="center" vertical="center" wrapText="1"/>
    </xf>
    <xf numFmtId="49" fontId="4" fillId="62" borderId="75" xfId="0" applyNumberFormat="1" applyFont="1" applyFill="1" applyBorder="1" applyAlignment="1">
      <alignment horizontal="center" vertical="center" wrapText="1"/>
    </xf>
    <xf numFmtId="0" fontId="14" fillId="103" borderId="76" xfId="0" applyFont="1" applyFill="1" applyBorder="1" applyAlignment="1">
      <alignment horizontal="right" vertical="center" wrapText="1"/>
    </xf>
    <xf numFmtId="0" fontId="14" fillId="104" borderId="76" xfId="0" applyFont="1" applyFill="1" applyBorder="1" applyAlignment="1">
      <alignment horizontal="right" vertical="center" wrapText="1"/>
    </xf>
    <xf numFmtId="0" fontId="14" fillId="93" borderId="76" xfId="0" applyFont="1" applyFill="1" applyBorder="1" applyAlignment="1">
      <alignment horizontal="right" vertical="center" wrapText="1"/>
    </xf>
    <xf numFmtId="0" fontId="14" fillId="87" borderId="76" xfId="0" applyFont="1" applyFill="1" applyBorder="1" applyAlignment="1">
      <alignment horizontal="right" vertical="center" wrapText="1"/>
    </xf>
    <xf numFmtId="0" fontId="14" fillId="90" borderId="76" xfId="0" applyFont="1" applyFill="1" applyBorder="1" applyAlignment="1">
      <alignment horizontal="right" vertical="center" wrapText="1"/>
    </xf>
    <xf numFmtId="181" fontId="6" fillId="56" borderId="83" xfId="0" applyNumberFormat="1" applyFont="1" applyFill="1" applyBorder="1" applyAlignment="1">
      <alignment horizontal="center" vertical="center" wrapText="1"/>
    </xf>
    <xf numFmtId="0" fontId="36" fillId="103" borderId="13" xfId="0" applyFont="1" applyFill="1" applyBorder="1" applyAlignment="1">
      <alignment horizontal="right" vertical="center" wrapText="1"/>
    </xf>
    <xf numFmtId="0" fontId="36" fillId="104" borderId="13" xfId="0" applyFont="1" applyFill="1" applyBorder="1" applyAlignment="1">
      <alignment horizontal="right" vertical="center" wrapText="1"/>
    </xf>
    <xf numFmtId="0" fontId="37" fillId="50" borderId="13" xfId="0" applyFont="1" applyFill="1" applyBorder="1" applyAlignment="1">
      <alignment horizontal="right" vertical="center" wrapText="1"/>
    </xf>
    <xf numFmtId="0" fontId="36" fillId="93" borderId="13" xfId="0" applyFont="1" applyFill="1" applyBorder="1" applyAlignment="1">
      <alignment horizontal="right" vertical="center" wrapText="1"/>
    </xf>
    <xf numFmtId="0" fontId="37" fillId="52" borderId="13" xfId="0" applyFont="1" applyFill="1" applyBorder="1" applyAlignment="1">
      <alignment horizontal="right" vertical="center" wrapText="1"/>
    </xf>
    <xf numFmtId="0" fontId="36" fillId="87" borderId="13" xfId="0" applyFont="1" applyFill="1" applyBorder="1" applyAlignment="1">
      <alignment horizontal="right" vertical="center" wrapText="1"/>
    </xf>
    <xf numFmtId="0" fontId="37" fillId="54" borderId="13" xfId="0" applyFont="1" applyFill="1" applyBorder="1" applyAlignment="1">
      <alignment horizontal="right" vertical="center" wrapText="1"/>
    </xf>
    <xf numFmtId="0" fontId="36" fillId="90" borderId="13" xfId="0" applyFont="1" applyFill="1" applyBorder="1" applyAlignment="1">
      <alignment horizontal="right" vertical="center" wrapText="1"/>
    </xf>
    <xf numFmtId="49" fontId="20" fillId="78" borderId="17" xfId="2" applyNumberFormat="1" applyFont="1" applyFill="1" applyBorder="1" applyAlignment="1">
      <alignment vertical="center" wrapText="1"/>
    </xf>
    <xf numFmtId="49" fontId="2" fillId="67" borderId="23" xfId="2" applyNumberFormat="1" applyFont="1" applyFill="1" applyBorder="1" applyAlignment="1">
      <alignment horizontal="left" vertical="center" wrapText="1"/>
    </xf>
    <xf numFmtId="185" fontId="11" fillId="0" borderId="26" xfId="2" applyNumberFormat="1" applyFill="1" applyAlignment="1">
      <alignment vertical="center" wrapText="1"/>
    </xf>
    <xf numFmtId="20" fontId="14" fillId="4" borderId="31" xfId="0" applyNumberFormat="1" applyFont="1" applyFill="1" applyBorder="1" applyAlignment="1">
      <alignment horizontal="right" vertical="center" wrapText="1"/>
    </xf>
    <xf numFmtId="49" fontId="14" fillId="4" borderId="13" xfId="0" applyNumberFormat="1" applyFont="1" applyFill="1" applyBorder="1" applyAlignment="1">
      <alignment horizontal="right" vertical="center" wrapText="1"/>
    </xf>
    <xf numFmtId="20" fontId="14" fillId="4" borderId="13" xfId="0" applyNumberFormat="1" applyFont="1" applyFill="1" applyBorder="1" applyAlignment="1">
      <alignment horizontal="right" vertical="center" wrapText="1"/>
    </xf>
    <xf numFmtId="180" fontId="28" fillId="5" borderId="13" xfId="0" applyNumberFormat="1" applyFont="1" applyFill="1" applyBorder="1" applyAlignment="1">
      <alignment horizontal="right" vertical="center" wrapText="1"/>
    </xf>
    <xf numFmtId="20" fontId="28" fillId="4" borderId="59" xfId="0" applyNumberFormat="1" applyFont="1" applyFill="1" applyBorder="1" applyAlignment="1">
      <alignment horizontal="right" vertical="center" wrapText="1"/>
    </xf>
    <xf numFmtId="49" fontId="31" fillId="4" borderId="13" xfId="0" applyNumberFormat="1" applyFont="1" applyFill="1" applyBorder="1" applyAlignment="1">
      <alignment horizontal="right" vertical="center" wrapText="1"/>
    </xf>
    <xf numFmtId="0" fontId="24" fillId="54" borderId="11" xfId="0" applyFont="1" applyFill="1" applyBorder="1" applyAlignment="1">
      <alignment horizontal="left" vertical="center" wrapText="1"/>
    </xf>
    <xf numFmtId="0" fontId="24" fillId="54" borderId="12" xfId="0" applyFont="1" applyFill="1" applyBorder="1" applyAlignment="1">
      <alignment horizontal="left" vertical="center" wrapText="1"/>
    </xf>
    <xf numFmtId="0" fontId="24" fillId="54" borderId="19" xfId="0" applyFont="1" applyFill="1" applyBorder="1" applyAlignment="1">
      <alignment horizontal="right" vertical="center" wrapText="1"/>
    </xf>
    <xf numFmtId="0" fontId="41" fillId="0" borderId="42" xfId="0" applyFont="1" applyFill="1" applyBorder="1" applyAlignment="1">
      <alignment horizontal="left" vertical="center" wrapText="1"/>
    </xf>
    <xf numFmtId="0" fontId="24" fillId="54" borderId="12" xfId="0" applyFont="1" applyFill="1" applyBorder="1" applyAlignment="1">
      <alignment horizontal="right" vertical="center" wrapText="1"/>
    </xf>
    <xf numFmtId="0" fontId="24" fillId="54" borderId="18" xfId="0" applyFont="1" applyFill="1" applyBorder="1" applyAlignment="1">
      <alignment horizontal="right" vertical="center" wrapText="1"/>
    </xf>
    <xf numFmtId="0" fontId="24" fillId="54" borderId="59" xfId="0" applyFont="1" applyFill="1" applyBorder="1" applyAlignment="1">
      <alignment horizontal="right" vertical="center" wrapText="1"/>
    </xf>
    <xf numFmtId="0" fontId="24" fillId="54" borderId="31" xfId="0" applyFont="1" applyFill="1" applyBorder="1" applyAlignment="1">
      <alignment horizontal="right" vertical="center" wrapText="1"/>
    </xf>
    <xf numFmtId="0" fontId="42" fillId="0" borderId="0" xfId="0" applyFont="1" applyFill="1" applyBorder="1" applyAlignment="1">
      <alignment vertical="center" wrapText="1"/>
    </xf>
    <xf numFmtId="0" fontId="24" fillId="52" borderId="11" xfId="0" applyFont="1" applyFill="1" applyBorder="1" applyAlignment="1">
      <alignment horizontal="left" vertical="center" wrapText="1"/>
    </xf>
    <xf numFmtId="0" fontId="24" fillId="52" borderId="12" xfId="0" applyFont="1" applyFill="1" applyBorder="1" applyAlignment="1">
      <alignment horizontal="left" vertical="center" wrapText="1"/>
    </xf>
    <xf numFmtId="0" fontId="24" fillId="52" borderId="19" xfId="0" applyFont="1" applyFill="1" applyBorder="1" applyAlignment="1">
      <alignment horizontal="right" vertical="center" wrapText="1"/>
    </xf>
    <xf numFmtId="0" fontId="24" fillId="52" borderId="12" xfId="0" applyFont="1" applyFill="1" applyBorder="1" applyAlignment="1">
      <alignment horizontal="right" vertical="center" wrapText="1"/>
    </xf>
    <xf numFmtId="0" fontId="24" fillId="52" borderId="18" xfId="0" applyFont="1" applyFill="1" applyBorder="1" applyAlignment="1">
      <alignment horizontal="right" vertical="center" wrapText="1"/>
    </xf>
    <xf numFmtId="0" fontId="24" fillId="52" borderId="17" xfId="0" applyFont="1" applyFill="1" applyBorder="1" applyAlignment="1">
      <alignment horizontal="right" vertical="center" wrapText="1"/>
    </xf>
    <xf numFmtId="0" fontId="24" fillId="52" borderId="31" xfId="0" applyFont="1" applyFill="1" applyBorder="1" applyAlignment="1">
      <alignment horizontal="right" vertical="center" wrapText="1"/>
    </xf>
    <xf numFmtId="0" fontId="24" fillId="50" borderId="11" xfId="0" applyFont="1" applyFill="1" applyBorder="1" applyAlignment="1">
      <alignment horizontal="left" vertical="center" wrapText="1"/>
    </xf>
    <xf numFmtId="0" fontId="24" fillId="50" borderId="12" xfId="0" applyFont="1" applyFill="1" applyBorder="1" applyAlignment="1">
      <alignment horizontal="left" vertical="center" wrapText="1"/>
    </xf>
    <xf numFmtId="0" fontId="24" fillId="50" borderId="19" xfId="0" applyFont="1" applyFill="1" applyBorder="1" applyAlignment="1">
      <alignment horizontal="right" vertical="center" wrapText="1"/>
    </xf>
    <xf numFmtId="0" fontId="24" fillId="50" borderId="12" xfId="0" applyFont="1" applyFill="1" applyBorder="1" applyAlignment="1">
      <alignment horizontal="right" vertical="center" wrapText="1"/>
    </xf>
    <xf numFmtId="0" fontId="24" fillId="50" borderId="18" xfId="0" applyFont="1" applyFill="1" applyBorder="1" applyAlignment="1">
      <alignment horizontal="right" vertical="center" wrapText="1"/>
    </xf>
    <xf numFmtId="0" fontId="24" fillId="50" borderId="17" xfId="0" applyFont="1" applyFill="1" applyBorder="1" applyAlignment="1">
      <alignment horizontal="right" vertical="center" wrapText="1"/>
    </xf>
    <xf numFmtId="0" fontId="24" fillId="50" borderId="59" xfId="0" applyFont="1" applyFill="1" applyBorder="1" applyAlignment="1">
      <alignment horizontal="right" vertical="center" wrapText="1"/>
    </xf>
    <xf numFmtId="0" fontId="24" fillId="50" borderId="31" xfId="0" applyFont="1" applyFill="1" applyBorder="1" applyAlignment="1">
      <alignment horizontal="right" vertical="center" wrapText="1"/>
    </xf>
    <xf numFmtId="0" fontId="24" fillId="109" borderId="18" xfId="0" applyFont="1" applyFill="1" applyBorder="1" applyAlignment="1">
      <alignment horizontal="right" vertical="center" wrapText="1"/>
    </xf>
    <xf numFmtId="0" fontId="24" fillId="48" borderId="11" xfId="0" applyFont="1" applyFill="1" applyBorder="1" applyAlignment="1">
      <alignment horizontal="left" vertical="center" wrapText="1"/>
    </xf>
    <xf numFmtId="0" fontId="24" fillId="48" borderId="12" xfId="0" applyFont="1" applyFill="1" applyBorder="1" applyAlignment="1">
      <alignment horizontal="left" vertical="center" wrapText="1"/>
    </xf>
    <xf numFmtId="0" fontId="24" fillId="48" borderId="13" xfId="0" applyFont="1" applyFill="1" applyBorder="1" applyAlignment="1">
      <alignment horizontal="right" vertical="center" wrapText="1"/>
    </xf>
    <xf numFmtId="0" fontId="24" fillId="48" borderId="76" xfId="0" applyFont="1" applyFill="1" applyBorder="1" applyAlignment="1">
      <alignment horizontal="right" vertical="center" wrapText="1"/>
    </xf>
    <xf numFmtId="0" fontId="24" fillId="48" borderId="19" xfId="0" applyFont="1" applyFill="1" applyBorder="1" applyAlignment="1">
      <alignment horizontal="right" vertical="center" wrapText="1"/>
    </xf>
    <xf numFmtId="0" fontId="24" fillId="48" borderId="12" xfId="0" applyFont="1" applyFill="1" applyBorder="1" applyAlignment="1">
      <alignment horizontal="right" vertical="center" wrapText="1"/>
    </xf>
    <xf numFmtId="0" fontId="24" fillId="48" borderId="18" xfId="0" applyFont="1" applyFill="1" applyBorder="1" applyAlignment="1">
      <alignment horizontal="right" vertical="center" wrapText="1"/>
    </xf>
    <xf numFmtId="0" fontId="24" fillId="48" borderId="17" xfId="0" applyFont="1" applyFill="1" applyBorder="1" applyAlignment="1">
      <alignment horizontal="right" vertical="center" wrapText="1"/>
    </xf>
    <xf numFmtId="0" fontId="24" fillId="48" borderId="59" xfId="0" applyFont="1" applyFill="1" applyBorder="1" applyAlignment="1">
      <alignment horizontal="right" vertical="center" wrapText="1"/>
    </xf>
    <xf numFmtId="0" fontId="24" fillId="48" borderId="31" xfId="0" applyFont="1" applyFill="1" applyBorder="1" applyAlignment="1">
      <alignment horizontal="right" vertical="center" wrapText="1"/>
    </xf>
    <xf numFmtId="0" fontId="37" fillId="48" borderId="13" xfId="0" applyFont="1" applyFill="1" applyBorder="1" applyAlignment="1">
      <alignment horizontal="right" vertical="center" wrapText="1"/>
    </xf>
    <xf numFmtId="0" fontId="24" fillId="46" borderId="11" xfId="0" applyFont="1" applyFill="1" applyBorder="1" applyAlignment="1">
      <alignment horizontal="left" vertical="center" wrapText="1"/>
    </xf>
    <xf numFmtId="0" fontId="24" fillId="46" borderId="12" xfId="0" applyFont="1" applyFill="1" applyBorder="1" applyAlignment="1">
      <alignment horizontal="left" vertical="center" wrapText="1"/>
    </xf>
    <xf numFmtId="0" fontId="24" fillId="46" borderId="13" xfId="0" applyFont="1" applyFill="1" applyBorder="1" applyAlignment="1">
      <alignment horizontal="right" vertical="center" wrapText="1"/>
    </xf>
    <xf numFmtId="0" fontId="24" fillId="46" borderId="76" xfId="0" applyFont="1" applyFill="1" applyBorder="1" applyAlignment="1">
      <alignment horizontal="right" vertical="center" wrapText="1"/>
    </xf>
    <xf numFmtId="0" fontId="24" fillId="46" borderId="19" xfId="0" applyFont="1" applyFill="1" applyBorder="1" applyAlignment="1">
      <alignment horizontal="right" vertical="center" wrapText="1"/>
    </xf>
    <xf numFmtId="0" fontId="24" fillId="46" borderId="12" xfId="0" applyFont="1" applyFill="1" applyBorder="1" applyAlignment="1">
      <alignment horizontal="right" vertical="center" wrapText="1"/>
    </xf>
    <xf numFmtId="0" fontId="24" fillId="46" borderId="18" xfId="0" applyFont="1" applyFill="1" applyBorder="1" applyAlignment="1">
      <alignment horizontal="right" vertical="center" wrapText="1"/>
    </xf>
    <xf numFmtId="0" fontId="24" fillId="46" borderId="17" xfId="0" applyFont="1" applyFill="1" applyBorder="1" applyAlignment="1">
      <alignment horizontal="right" vertical="center" wrapText="1"/>
    </xf>
    <xf numFmtId="0" fontId="24" fillId="46" borderId="59" xfId="0" applyFont="1" applyFill="1" applyBorder="1" applyAlignment="1">
      <alignment horizontal="right" vertical="center" wrapText="1"/>
    </xf>
    <xf numFmtId="0" fontId="24" fillId="46" borderId="31" xfId="0" applyFont="1" applyFill="1" applyBorder="1" applyAlignment="1">
      <alignment horizontal="right" vertical="center" wrapText="1"/>
    </xf>
    <xf numFmtId="0" fontId="24" fillId="95" borderId="13" xfId="0" applyFont="1" applyFill="1" applyBorder="1" applyAlignment="1">
      <alignment horizontal="right" vertical="center" wrapText="1"/>
    </xf>
    <xf numFmtId="0" fontId="24" fillId="95" borderId="76" xfId="0" applyFont="1" applyFill="1" applyBorder="1" applyAlignment="1">
      <alignment horizontal="right" vertical="center" wrapText="1"/>
    </xf>
    <xf numFmtId="0" fontId="24" fillId="95" borderId="18" xfId="0" applyFont="1" applyFill="1" applyBorder="1" applyAlignment="1">
      <alignment horizontal="right" vertical="center" wrapText="1"/>
    </xf>
    <xf numFmtId="0" fontId="24" fillId="95" borderId="25" xfId="0" applyFont="1" applyFill="1" applyBorder="1" applyAlignment="1">
      <alignment horizontal="right" vertical="center" wrapText="1"/>
    </xf>
    <xf numFmtId="0" fontId="37" fillId="95" borderId="13" xfId="0" applyFont="1" applyFill="1" applyBorder="1" applyAlignment="1">
      <alignment horizontal="right" vertical="center" wrapText="1"/>
    </xf>
    <xf numFmtId="49" fontId="16" fillId="103" borderId="13" xfId="0" applyNumberFormat="1" applyFont="1" applyFill="1" applyBorder="1" applyAlignment="1">
      <alignment horizontal="right" vertical="center" wrapText="1"/>
    </xf>
    <xf numFmtId="0" fontId="43" fillId="55" borderId="13" xfId="0" applyFont="1" applyFill="1" applyBorder="1" applyAlignment="1">
      <alignment horizontal="right" vertical="center" wrapText="1"/>
    </xf>
    <xf numFmtId="1" fontId="2" fillId="8" borderId="31" xfId="0" applyNumberFormat="1" applyFont="1" applyFill="1" applyBorder="1" applyAlignment="1">
      <alignment horizontal="left" vertical="center" wrapText="1"/>
    </xf>
    <xf numFmtId="49" fontId="17" fillId="18" borderId="18" xfId="0" applyNumberFormat="1" applyFont="1" applyFill="1" applyBorder="1" applyAlignment="1">
      <alignment horizontal="right" vertical="center" wrapText="1"/>
    </xf>
    <xf numFmtId="9" fontId="14" fillId="17" borderId="25" xfId="1" applyFont="1" applyFill="1" applyBorder="1" applyAlignment="1">
      <alignment horizontal="right" vertical="center" wrapText="1"/>
    </xf>
    <xf numFmtId="49" fontId="4" fillId="118" borderId="11" xfId="0" applyNumberFormat="1" applyFont="1" applyFill="1" applyBorder="1" applyAlignment="1">
      <alignment horizontal="left" vertical="center" wrapText="1"/>
    </xf>
    <xf numFmtId="1" fontId="2" fillId="118" borderId="12" xfId="0" applyNumberFormat="1" applyFont="1" applyFill="1" applyBorder="1" applyAlignment="1">
      <alignment horizontal="right" vertical="center" wrapText="1"/>
    </xf>
    <xf numFmtId="1" fontId="2" fillId="118" borderId="13" xfId="0" applyNumberFormat="1" applyFont="1" applyFill="1" applyBorder="1" applyAlignment="1">
      <alignment horizontal="right" vertical="center" wrapText="1"/>
    </xf>
    <xf numFmtId="1" fontId="2" fillId="118" borderId="76" xfId="0" applyNumberFormat="1" applyFont="1" applyFill="1" applyBorder="1" applyAlignment="1">
      <alignment horizontal="right" vertical="center" wrapText="1"/>
    </xf>
    <xf numFmtId="182" fontId="2" fillId="118" borderId="19" xfId="0" applyNumberFormat="1" applyFont="1" applyFill="1" applyBorder="1" applyAlignment="1">
      <alignment horizontal="right" vertical="center" wrapText="1"/>
    </xf>
    <xf numFmtId="182" fontId="2" fillId="118" borderId="18" xfId="0" applyNumberFormat="1" applyFont="1" applyFill="1" applyBorder="1" applyAlignment="1">
      <alignment horizontal="right" vertical="center" wrapText="1"/>
    </xf>
    <xf numFmtId="1" fontId="2" fillId="118" borderId="17" xfId="0" applyNumberFormat="1" applyFont="1" applyFill="1" applyBorder="1" applyAlignment="1">
      <alignment horizontal="right" vertical="center" wrapText="1"/>
    </xf>
    <xf numFmtId="182" fontId="2" fillId="118" borderId="13" xfId="0" applyNumberFormat="1" applyFont="1" applyFill="1" applyBorder="1" applyAlignment="1">
      <alignment horizontal="right" vertical="center" wrapText="1"/>
    </xf>
    <xf numFmtId="182" fontId="2" fillId="118" borderId="76" xfId="0" applyNumberFormat="1" applyFont="1" applyFill="1" applyBorder="1" applyAlignment="1">
      <alignment horizontal="right" vertical="center" wrapText="1"/>
    </xf>
    <xf numFmtId="182" fontId="2" fillId="118" borderId="59" xfId="0" applyNumberFormat="1" applyFont="1" applyFill="1" applyBorder="1" applyAlignment="1">
      <alignment horizontal="right" vertical="center" wrapText="1"/>
    </xf>
    <xf numFmtId="182" fontId="2" fillId="118" borderId="25" xfId="0" applyNumberFormat="1" applyFont="1" applyFill="1" applyBorder="1" applyAlignment="1">
      <alignment horizontal="right" vertical="center" wrapText="1"/>
    </xf>
    <xf numFmtId="182" fontId="2" fillId="118" borderId="34" xfId="0" applyNumberFormat="1" applyFont="1" applyFill="1" applyBorder="1" applyAlignment="1">
      <alignment horizontal="right" vertical="center" wrapText="1"/>
    </xf>
    <xf numFmtId="182" fontId="2" fillId="118" borderId="90" xfId="0" applyNumberFormat="1" applyFont="1" applyFill="1" applyBorder="1" applyAlignment="1">
      <alignment horizontal="right" vertical="center" wrapText="1"/>
    </xf>
    <xf numFmtId="49" fontId="4" fillId="117" borderId="11" xfId="0" applyNumberFormat="1" applyFont="1" applyFill="1" applyBorder="1" applyAlignment="1">
      <alignment horizontal="left" vertical="center" wrapText="1"/>
    </xf>
    <xf numFmtId="0" fontId="2" fillId="117" borderId="12" xfId="0" applyFont="1" applyFill="1" applyBorder="1" applyAlignment="1">
      <alignment horizontal="right" vertical="center" wrapText="1"/>
    </xf>
    <xf numFmtId="0" fontId="2" fillId="117" borderId="13" xfId="0" applyFont="1" applyFill="1" applyBorder="1" applyAlignment="1">
      <alignment horizontal="right" vertical="center" wrapText="1"/>
    </xf>
    <xf numFmtId="0" fontId="2" fillId="117" borderId="76" xfId="0" applyFont="1" applyFill="1" applyBorder="1" applyAlignment="1">
      <alignment horizontal="right" vertical="center" wrapText="1"/>
    </xf>
    <xf numFmtId="182" fontId="2" fillId="117" borderId="19" xfId="0" applyNumberFormat="1" applyFont="1" applyFill="1" applyBorder="1" applyAlignment="1">
      <alignment horizontal="right" vertical="center" wrapText="1"/>
    </xf>
    <xf numFmtId="1" fontId="2" fillId="117" borderId="12" xfId="0" applyNumberFormat="1" applyFont="1" applyFill="1" applyBorder="1" applyAlignment="1">
      <alignment horizontal="right" vertical="center" wrapText="1"/>
    </xf>
    <xf numFmtId="49" fontId="2" fillId="117" borderId="13" xfId="0" applyNumberFormat="1" applyFont="1" applyFill="1" applyBorder="1" applyAlignment="1">
      <alignment horizontal="right" vertical="center" wrapText="1"/>
    </xf>
    <xf numFmtId="1" fontId="2" fillId="117" borderId="13" xfId="0" applyNumberFormat="1" applyFont="1" applyFill="1" applyBorder="1" applyAlignment="1">
      <alignment horizontal="right" vertical="center" wrapText="1"/>
    </xf>
    <xf numFmtId="49" fontId="2" fillId="117" borderId="76" xfId="0" applyNumberFormat="1" applyFont="1" applyFill="1" applyBorder="1" applyAlignment="1">
      <alignment horizontal="right" vertical="center" wrapText="1"/>
    </xf>
    <xf numFmtId="182" fontId="2" fillId="117" borderId="18" xfId="0" applyNumberFormat="1" applyFont="1" applyFill="1" applyBorder="1" applyAlignment="1">
      <alignment horizontal="right" vertical="center" wrapText="1"/>
    </xf>
    <xf numFmtId="1" fontId="2" fillId="117" borderId="17" xfId="0" applyNumberFormat="1" applyFont="1" applyFill="1" applyBorder="1" applyAlignment="1">
      <alignment horizontal="right" vertical="center" wrapText="1"/>
    </xf>
    <xf numFmtId="182" fontId="2" fillId="117" borderId="13" xfId="0" applyNumberFormat="1" applyFont="1" applyFill="1" applyBorder="1" applyAlignment="1">
      <alignment horizontal="right" vertical="center" wrapText="1"/>
    </xf>
    <xf numFmtId="182" fontId="2" fillId="117" borderId="76" xfId="0" applyNumberFormat="1" applyFont="1" applyFill="1" applyBorder="1" applyAlignment="1">
      <alignment horizontal="right" vertical="center" wrapText="1"/>
    </xf>
    <xf numFmtId="182" fontId="2" fillId="117" borderId="59" xfId="0" applyNumberFormat="1" applyFont="1" applyFill="1" applyBorder="1" applyAlignment="1">
      <alignment horizontal="right" vertical="center" wrapText="1"/>
    </xf>
    <xf numFmtId="1" fontId="2" fillId="117" borderId="18" xfId="0" applyNumberFormat="1" applyFont="1" applyFill="1" applyBorder="1" applyAlignment="1">
      <alignment horizontal="right" vertical="center" wrapText="1"/>
    </xf>
    <xf numFmtId="49" fontId="2" fillId="117" borderId="25" xfId="0" applyNumberFormat="1" applyFont="1" applyFill="1" applyBorder="1" applyAlignment="1">
      <alignment horizontal="right" vertical="center" wrapText="1"/>
    </xf>
    <xf numFmtId="1" fontId="2" fillId="117" borderId="25" xfId="0" applyNumberFormat="1" applyFont="1" applyFill="1" applyBorder="1" applyAlignment="1">
      <alignment horizontal="right" vertical="center" wrapText="1"/>
    </xf>
    <xf numFmtId="182" fontId="2" fillId="117" borderId="25" xfId="0" applyNumberFormat="1" applyFont="1" applyFill="1" applyBorder="1" applyAlignment="1">
      <alignment horizontal="right" vertical="center" wrapText="1"/>
    </xf>
    <xf numFmtId="1" fontId="2" fillId="117" borderId="34" xfId="0" applyNumberFormat="1" applyFont="1" applyFill="1" applyBorder="1" applyAlignment="1">
      <alignment horizontal="right" vertical="center" wrapText="1"/>
    </xf>
    <xf numFmtId="1" fontId="2" fillId="117" borderId="90" xfId="0" applyNumberFormat="1" applyFont="1" applyFill="1" applyBorder="1" applyAlignment="1">
      <alignment horizontal="right" vertical="center" wrapText="1"/>
    </xf>
    <xf numFmtId="49" fontId="4" fillId="116" borderId="11" xfId="0" applyNumberFormat="1" applyFont="1" applyFill="1" applyBorder="1" applyAlignment="1">
      <alignment horizontal="left" vertical="center" wrapText="1"/>
    </xf>
    <xf numFmtId="0" fontId="2" fillId="116" borderId="12" xfId="0" applyFont="1" applyFill="1" applyBorder="1" applyAlignment="1">
      <alignment horizontal="right" vertical="center" wrapText="1"/>
    </xf>
    <xf numFmtId="0" fontId="2" fillId="116" borderId="13" xfId="0" applyFont="1" applyFill="1" applyBorder="1" applyAlignment="1">
      <alignment horizontal="right" vertical="center" wrapText="1"/>
    </xf>
    <xf numFmtId="0" fontId="2" fillId="116" borderId="76" xfId="0" applyFont="1" applyFill="1" applyBorder="1" applyAlignment="1">
      <alignment horizontal="right" vertical="center" wrapText="1"/>
    </xf>
    <xf numFmtId="182" fontId="2" fillId="116" borderId="19" xfId="0" applyNumberFormat="1" applyFont="1" applyFill="1" applyBorder="1" applyAlignment="1">
      <alignment horizontal="right" vertical="center" wrapText="1"/>
    </xf>
    <xf numFmtId="1" fontId="2" fillId="116" borderId="12" xfId="0" applyNumberFormat="1" applyFont="1" applyFill="1" applyBorder="1" applyAlignment="1">
      <alignment horizontal="right" vertical="center" wrapText="1"/>
    </xf>
    <xf numFmtId="49" fontId="2" fillId="116" borderId="13" xfId="0" applyNumberFormat="1" applyFont="1" applyFill="1" applyBorder="1" applyAlignment="1">
      <alignment horizontal="right" vertical="center" wrapText="1"/>
    </xf>
    <xf numFmtId="1" fontId="2" fillId="116" borderId="13" xfId="0" applyNumberFormat="1" applyFont="1" applyFill="1" applyBorder="1" applyAlignment="1">
      <alignment horizontal="right" vertical="center" wrapText="1"/>
    </xf>
    <xf numFmtId="49" fontId="2" fillId="116" borderId="76" xfId="0" applyNumberFormat="1" applyFont="1" applyFill="1" applyBorder="1" applyAlignment="1">
      <alignment horizontal="right" vertical="center" wrapText="1"/>
    </xf>
    <xf numFmtId="182" fontId="2" fillId="116" borderId="18" xfId="0" applyNumberFormat="1" applyFont="1" applyFill="1" applyBorder="1" applyAlignment="1">
      <alignment horizontal="right" vertical="center" wrapText="1"/>
    </xf>
    <xf numFmtId="1" fontId="2" fillId="116" borderId="17" xfId="0" applyNumberFormat="1" applyFont="1" applyFill="1" applyBorder="1" applyAlignment="1">
      <alignment horizontal="right" vertical="center" wrapText="1"/>
    </xf>
    <xf numFmtId="182" fontId="2" fillId="116" borderId="13" xfId="0" applyNumberFormat="1" applyFont="1" applyFill="1" applyBorder="1" applyAlignment="1">
      <alignment horizontal="right" vertical="center" wrapText="1"/>
    </xf>
    <xf numFmtId="182" fontId="2" fillId="116" borderId="76" xfId="0" applyNumberFormat="1" applyFont="1" applyFill="1" applyBorder="1" applyAlignment="1">
      <alignment horizontal="right" vertical="center" wrapText="1"/>
    </xf>
    <xf numFmtId="182" fontId="2" fillId="116" borderId="59" xfId="0" applyNumberFormat="1" applyFont="1" applyFill="1" applyBorder="1" applyAlignment="1">
      <alignment horizontal="right" vertical="center" wrapText="1"/>
    </xf>
    <xf numFmtId="1" fontId="2" fillId="116" borderId="18" xfId="0" applyNumberFormat="1" applyFont="1" applyFill="1" applyBorder="1" applyAlignment="1">
      <alignment horizontal="right" vertical="center" wrapText="1"/>
    </xf>
    <xf numFmtId="49" fontId="2" fillId="116" borderId="25" xfId="0" applyNumberFormat="1" applyFont="1" applyFill="1" applyBorder="1" applyAlignment="1">
      <alignment horizontal="right" vertical="center" wrapText="1"/>
    </xf>
    <xf numFmtId="1" fontId="2" fillId="116" borderId="25" xfId="0" applyNumberFormat="1" applyFont="1" applyFill="1" applyBorder="1" applyAlignment="1">
      <alignment horizontal="right" vertical="center" wrapText="1"/>
    </xf>
    <xf numFmtId="182" fontId="2" fillId="116" borderId="25" xfId="0" applyNumberFormat="1" applyFont="1" applyFill="1" applyBorder="1" applyAlignment="1">
      <alignment horizontal="right" vertical="center" wrapText="1"/>
    </xf>
    <xf numFmtId="1" fontId="2" fillId="116" borderId="34" xfId="0" applyNumberFormat="1" applyFont="1" applyFill="1" applyBorder="1" applyAlignment="1">
      <alignment horizontal="right" vertical="center" wrapText="1"/>
    </xf>
    <xf numFmtId="1" fontId="2" fillId="116" borderId="90" xfId="0" applyNumberFormat="1" applyFont="1" applyFill="1" applyBorder="1" applyAlignment="1">
      <alignment horizontal="right" vertical="center" wrapText="1"/>
    </xf>
    <xf numFmtId="49" fontId="4" fillId="115" borderId="11" xfId="0" applyNumberFormat="1" applyFont="1" applyFill="1" applyBorder="1" applyAlignment="1">
      <alignment horizontal="left" vertical="center" wrapText="1"/>
    </xf>
    <xf numFmtId="0" fontId="2" fillId="115" borderId="12" xfId="0" applyFont="1" applyFill="1" applyBorder="1" applyAlignment="1">
      <alignment horizontal="right" vertical="center" wrapText="1"/>
    </xf>
    <xf numFmtId="0" fontId="2" fillId="115" borderId="13" xfId="0" applyFont="1" applyFill="1" applyBorder="1" applyAlignment="1">
      <alignment horizontal="right" vertical="center" wrapText="1"/>
    </xf>
    <xf numFmtId="0" fontId="2" fillId="115" borderId="76" xfId="0" applyFont="1" applyFill="1" applyBorder="1" applyAlignment="1">
      <alignment horizontal="right" vertical="center" wrapText="1"/>
    </xf>
    <xf numFmtId="182" fontId="2" fillId="115" borderId="19" xfId="0" applyNumberFormat="1" applyFont="1" applyFill="1" applyBorder="1" applyAlignment="1">
      <alignment horizontal="right" vertical="center" wrapText="1"/>
    </xf>
    <xf numFmtId="1" fontId="2" fillId="115" borderId="12" xfId="0" applyNumberFormat="1" applyFont="1" applyFill="1" applyBorder="1" applyAlignment="1">
      <alignment horizontal="right" vertical="center" wrapText="1"/>
    </xf>
    <xf numFmtId="49" fontId="2" fillId="115" borderId="13" xfId="0" applyNumberFormat="1" applyFont="1" applyFill="1" applyBorder="1" applyAlignment="1">
      <alignment horizontal="right" vertical="center" wrapText="1"/>
    </xf>
    <xf numFmtId="1" fontId="2" fillId="115" borderId="13" xfId="0" applyNumberFormat="1" applyFont="1" applyFill="1" applyBorder="1" applyAlignment="1">
      <alignment horizontal="right" vertical="center" wrapText="1"/>
    </xf>
    <xf numFmtId="49" fontId="2" fillId="115" borderId="76" xfId="0" applyNumberFormat="1" applyFont="1" applyFill="1" applyBorder="1" applyAlignment="1">
      <alignment horizontal="right" vertical="center" wrapText="1"/>
    </xf>
    <xf numFmtId="182" fontId="2" fillId="115" borderId="18" xfId="0" applyNumberFormat="1" applyFont="1" applyFill="1" applyBorder="1" applyAlignment="1">
      <alignment horizontal="right" vertical="center" wrapText="1"/>
    </xf>
    <xf numFmtId="1" fontId="2" fillId="115" borderId="17" xfId="0" applyNumberFormat="1" applyFont="1" applyFill="1" applyBorder="1" applyAlignment="1">
      <alignment horizontal="right" vertical="center" wrapText="1"/>
    </xf>
    <xf numFmtId="182" fontId="2" fillId="115" borderId="13" xfId="0" applyNumberFormat="1" applyFont="1" applyFill="1" applyBorder="1" applyAlignment="1">
      <alignment horizontal="right" vertical="center" wrapText="1"/>
    </xf>
    <xf numFmtId="182" fontId="2" fillId="115" borderId="76" xfId="0" applyNumberFormat="1" applyFont="1" applyFill="1" applyBorder="1" applyAlignment="1">
      <alignment horizontal="right" vertical="center" wrapText="1"/>
    </xf>
    <xf numFmtId="182" fontId="2" fillId="115" borderId="59" xfId="0" applyNumberFormat="1" applyFont="1" applyFill="1" applyBorder="1" applyAlignment="1">
      <alignment horizontal="right" vertical="center" wrapText="1"/>
    </xf>
    <xf numFmtId="1" fontId="2" fillId="115" borderId="18" xfId="0" applyNumberFormat="1" applyFont="1" applyFill="1" applyBorder="1" applyAlignment="1">
      <alignment horizontal="right" vertical="center" wrapText="1"/>
    </xf>
    <xf numFmtId="49" fontId="2" fillId="115" borderId="25" xfId="0" applyNumberFormat="1" applyFont="1" applyFill="1" applyBorder="1" applyAlignment="1">
      <alignment horizontal="right" vertical="center" wrapText="1"/>
    </xf>
    <xf numFmtId="1" fontId="2" fillId="115" borderId="25" xfId="0" applyNumberFormat="1" applyFont="1" applyFill="1" applyBorder="1" applyAlignment="1">
      <alignment horizontal="right" vertical="center" wrapText="1"/>
    </xf>
    <xf numFmtId="182" fontId="2" fillId="115" borderId="25" xfId="0" applyNumberFormat="1" applyFont="1" applyFill="1" applyBorder="1" applyAlignment="1">
      <alignment horizontal="right" vertical="center" wrapText="1"/>
    </xf>
    <xf numFmtId="1" fontId="2" fillId="115" borderId="34" xfId="0" applyNumberFormat="1" applyFont="1" applyFill="1" applyBorder="1" applyAlignment="1">
      <alignment horizontal="right" vertical="center" wrapText="1"/>
    </xf>
    <xf numFmtId="1" fontId="2" fillId="115" borderId="90" xfId="0" applyNumberFormat="1" applyFont="1" applyFill="1" applyBorder="1" applyAlignment="1">
      <alignment horizontal="right" vertical="center" wrapText="1"/>
    </xf>
    <xf numFmtId="49" fontId="3" fillId="114" borderId="11" xfId="0" applyNumberFormat="1" applyFont="1" applyFill="1" applyBorder="1" applyAlignment="1">
      <alignment horizontal="left" vertical="center" wrapText="1"/>
    </xf>
    <xf numFmtId="1" fontId="2" fillId="114" borderId="16" xfId="0" applyNumberFormat="1" applyFont="1" applyFill="1" applyBorder="1" applyAlignment="1">
      <alignment horizontal="left" vertical="center" wrapText="1"/>
    </xf>
    <xf numFmtId="1" fontId="2" fillId="114" borderId="18" xfId="0" applyNumberFormat="1" applyFont="1" applyFill="1" applyBorder="1" applyAlignment="1">
      <alignment horizontal="right" vertical="center" wrapText="1"/>
    </xf>
    <xf numFmtId="1" fontId="2" fillId="114" borderId="77" xfId="0" applyNumberFormat="1" applyFont="1" applyFill="1" applyBorder="1" applyAlignment="1">
      <alignment horizontal="right" vertical="center" wrapText="1"/>
    </xf>
    <xf numFmtId="181" fontId="2" fillId="114" borderId="19" xfId="0" applyNumberFormat="1" applyFont="1" applyFill="1" applyBorder="1" applyAlignment="1">
      <alignment horizontal="right" vertical="center" wrapText="1"/>
    </xf>
    <xf numFmtId="182" fontId="2" fillId="114" borderId="18" xfId="0" applyNumberFormat="1" applyFont="1" applyFill="1" applyBorder="1" applyAlignment="1">
      <alignment horizontal="right" vertical="center" wrapText="1"/>
    </xf>
    <xf numFmtId="181" fontId="2" fillId="114" borderId="59" xfId="0" applyNumberFormat="1" applyFont="1" applyFill="1" applyBorder="1" applyAlignment="1">
      <alignment horizontal="right" vertical="center" wrapText="1"/>
    </xf>
    <xf numFmtId="181" fontId="2" fillId="114" borderId="18" xfId="0" applyNumberFormat="1" applyFont="1" applyFill="1" applyBorder="1" applyAlignment="1">
      <alignment horizontal="right" vertical="center" wrapText="1"/>
    </xf>
    <xf numFmtId="49" fontId="1" fillId="62" borderId="69" xfId="0" applyNumberFormat="1" applyFont="1" applyFill="1" applyBorder="1" applyAlignment="1">
      <alignment vertical="center" wrapText="1"/>
    </xf>
    <xf numFmtId="179" fontId="4" fillId="62" borderId="38" xfId="0" applyNumberFormat="1" applyFont="1" applyFill="1" applyBorder="1" applyAlignment="1">
      <alignment horizontal="left" vertical="center" wrapText="1"/>
    </xf>
    <xf numFmtId="49" fontId="4" fillId="62" borderId="39" xfId="0" applyNumberFormat="1" applyFont="1" applyFill="1" applyBorder="1" applyAlignment="1">
      <alignment horizontal="left" vertical="center" wrapText="1"/>
    </xf>
    <xf numFmtId="0" fontId="24" fillId="95" borderId="17" xfId="0" applyFont="1" applyFill="1" applyBorder="1" applyAlignment="1">
      <alignment horizontal="right" vertical="center" wrapText="1"/>
    </xf>
    <xf numFmtId="49" fontId="16" fillId="103" borderId="17" xfId="0" applyNumberFormat="1" applyFont="1" applyFill="1" applyBorder="1" applyAlignment="1">
      <alignment horizontal="right" vertical="center" wrapText="1"/>
    </xf>
    <xf numFmtId="0" fontId="14" fillId="104" borderId="17" xfId="0" applyFont="1" applyFill="1" applyBorder="1" applyAlignment="1">
      <alignment horizontal="right" vertical="center" wrapText="1"/>
    </xf>
    <xf numFmtId="0" fontId="14" fillId="93" borderId="17" xfId="0" applyFont="1" applyFill="1" applyBorder="1" applyAlignment="1">
      <alignment horizontal="right" vertical="center" wrapText="1"/>
    </xf>
    <xf numFmtId="49" fontId="14" fillId="87" borderId="17" xfId="0" applyNumberFormat="1" applyFont="1" applyFill="1" applyBorder="1" applyAlignment="1">
      <alignment horizontal="right" vertical="center" wrapText="1"/>
    </xf>
    <xf numFmtId="177" fontId="2" fillId="21" borderId="17" xfId="1" applyNumberFormat="1" applyFont="1" applyFill="1" applyBorder="1" applyAlignment="1">
      <alignment horizontal="left" vertical="center" wrapText="1"/>
    </xf>
    <xf numFmtId="176" fontId="2" fillId="26" borderId="18" xfId="0" applyNumberFormat="1" applyFont="1" applyFill="1" applyBorder="1" applyAlignment="1">
      <alignment horizontal="left" vertical="center" wrapText="1"/>
    </xf>
    <xf numFmtId="1" fontId="2" fillId="8" borderId="17" xfId="0" applyNumberFormat="1" applyFont="1" applyFill="1" applyBorder="1" applyAlignment="1">
      <alignment horizontal="left" vertical="center" wrapText="1"/>
    </xf>
    <xf numFmtId="182" fontId="2" fillId="11" borderId="17" xfId="0" applyNumberFormat="1" applyFont="1" applyFill="1" applyBorder="1" applyAlignment="1">
      <alignment horizontal="right" vertical="center" wrapText="1"/>
    </xf>
    <xf numFmtId="1" fontId="2" fillId="115" borderId="18" xfId="0" applyNumberFormat="1" applyFont="1" applyFill="1" applyBorder="1" applyAlignment="1">
      <alignment horizontal="left" vertical="center" wrapText="1"/>
    </xf>
    <xf numFmtId="1" fontId="2" fillId="116" borderId="18" xfId="0" applyNumberFormat="1" applyFont="1" applyFill="1" applyBorder="1" applyAlignment="1">
      <alignment horizontal="left" vertical="center" wrapText="1"/>
    </xf>
    <xf numFmtId="1" fontId="2" fillId="117" borderId="18" xfId="0" applyNumberFormat="1" applyFont="1" applyFill="1" applyBorder="1" applyAlignment="1">
      <alignment horizontal="left" vertical="center" wrapText="1"/>
    </xf>
    <xf numFmtId="182" fontId="2" fillId="118" borderId="18" xfId="0" applyNumberFormat="1" applyFont="1" applyFill="1" applyBorder="1" applyAlignment="1">
      <alignment horizontal="left" vertical="center" wrapText="1"/>
    </xf>
    <xf numFmtId="181" fontId="6" fillId="3" borderId="84" xfId="0" applyNumberFormat="1" applyFont="1" applyFill="1" applyBorder="1" applyAlignment="1">
      <alignment horizontal="right" vertical="center"/>
    </xf>
    <xf numFmtId="0" fontId="24" fillId="95" borderId="59" xfId="0" applyFont="1" applyFill="1" applyBorder="1" applyAlignment="1">
      <alignment horizontal="right" vertical="center" wrapText="1"/>
    </xf>
    <xf numFmtId="182" fontId="14" fillId="103" borderId="59" xfId="0" applyNumberFormat="1" applyFont="1" applyFill="1" applyBorder="1" applyAlignment="1">
      <alignment horizontal="right" vertical="center" wrapText="1"/>
    </xf>
    <xf numFmtId="182" fontId="14" fillId="104" borderId="59" xfId="0" applyNumberFormat="1" applyFont="1" applyFill="1" applyBorder="1" applyAlignment="1">
      <alignment horizontal="right" vertical="center" wrapText="1"/>
    </xf>
    <xf numFmtId="0" fontId="24" fillId="109" borderId="59" xfId="0" applyFont="1" applyFill="1" applyBorder="1" applyAlignment="1">
      <alignment horizontal="right" vertical="center" wrapText="1"/>
    </xf>
    <xf numFmtId="182" fontId="2" fillId="93" borderId="59" xfId="0" applyNumberFormat="1" applyFont="1" applyFill="1" applyBorder="1" applyAlignment="1">
      <alignment horizontal="right" vertical="center" wrapText="1"/>
    </xf>
    <xf numFmtId="0" fontId="24" fillId="52" borderId="59" xfId="0" applyFont="1" applyFill="1" applyBorder="1" applyAlignment="1">
      <alignment horizontal="right" vertical="center" wrapText="1"/>
    </xf>
    <xf numFmtId="182" fontId="2" fillId="87" borderId="59" xfId="0" applyNumberFormat="1" applyFont="1" applyFill="1" applyBorder="1" applyAlignment="1">
      <alignment horizontal="right" vertical="center" wrapText="1"/>
    </xf>
    <xf numFmtId="182" fontId="2" fillId="90" borderId="59" xfId="0" applyNumberFormat="1" applyFont="1" applyFill="1" applyBorder="1" applyAlignment="1">
      <alignment horizontal="right" vertical="center" wrapText="1"/>
    </xf>
    <xf numFmtId="181" fontId="14" fillId="18" borderId="59" xfId="0" applyNumberFormat="1" applyFont="1" applyFill="1" applyBorder="1" applyAlignment="1">
      <alignment horizontal="right" vertical="center" wrapText="1"/>
    </xf>
    <xf numFmtId="176" fontId="6" fillId="20" borderId="59" xfId="0" applyNumberFormat="1" applyFont="1" applyFill="1" applyBorder="1" applyAlignment="1">
      <alignment horizontal="right" vertical="center" wrapText="1"/>
    </xf>
    <xf numFmtId="176" fontId="2" fillId="24" borderId="59" xfId="0" applyNumberFormat="1" applyFont="1" applyFill="1" applyBorder="1" applyAlignment="1">
      <alignment horizontal="left" vertical="center" wrapText="1"/>
    </xf>
    <xf numFmtId="181" fontId="2" fillId="26" borderId="59" xfId="0" applyNumberFormat="1" applyFont="1" applyFill="1" applyBorder="1" applyAlignment="1">
      <alignment horizontal="right" vertical="center" wrapText="1"/>
    </xf>
    <xf numFmtId="181" fontId="17" fillId="28" borderId="59" xfId="0" applyNumberFormat="1" applyFont="1" applyFill="1" applyBorder="1" applyAlignment="1">
      <alignment horizontal="right" vertical="center" wrapText="1"/>
    </xf>
    <xf numFmtId="181" fontId="43" fillId="56" borderId="87" xfId="0" applyNumberFormat="1" applyFont="1" applyFill="1" applyBorder="1" applyAlignment="1">
      <alignment horizontal="center" vertical="center" wrapText="1"/>
    </xf>
    <xf numFmtId="181" fontId="6" fillId="56" borderId="87" xfId="0" applyNumberFormat="1" applyFont="1" applyFill="1" applyBorder="1" applyAlignment="1">
      <alignment horizontal="center" vertical="center" wrapText="1"/>
    </xf>
    <xf numFmtId="176" fontId="46" fillId="0" borderId="42" xfId="0" applyNumberFormat="1" applyFont="1" applyFill="1" applyBorder="1" applyAlignment="1">
      <alignment horizontal="left" vertical="center" wrapText="1"/>
    </xf>
    <xf numFmtId="0" fontId="49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right" vertical="center" wrapText="1"/>
    </xf>
    <xf numFmtId="0" fontId="26" fillId="0" borderId="0" xfId="0" applyFont="1" applyFill="1" applyBorder="1" applyAlignment="1">
      <alignment horizontal="right" vertical="center" wrapText="1"/>
    </xf>
    <xf numFmtId="1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4" fillId="122" borderId="11" xfId="0" applyFont="1" applyFill="1" applyBorder="1" applyAlignment="1">
      <alignment horizontal="left" vertical="center" wrapText="1"/>
    </xf>
    <xf numFmtId="0" fontId="24" fillId="122" borderId="12" xfId="0" applyFont="1" applyFill="1" applyBorder="1" applyAlignment="1">
      <alignment horizontal="left" vertical="center" wrapText="1"/>
    </xf>
    <xf numFmtId="0" fontId="24" fillId="122" borderId="13" xfId="0" applyFont="1" applyFill="1" applyBorder="1" applyAlignment="1">
      <alignment horizontal="right" vertical="center" wrapText="1"/>
    </xf>
    <xf numFmtId="0" fontId="24" fillId="122" borderId="76" xfId="0" applyFont="1" applyFill="1" applyBorder="1" applyAlignment="1">
      <alignment horizontal="right" vertical="center" wrapText="1"/>
    </xf>
    <xf numFmtId="0" fontId="24" fillId="122" borderId="19" xfId="0" applyFont="1" applyFill="1" applyBorder="1" applyAlignment="1">
      <alignment horizontal="right" vertical="center" wrapText="1"/>
    </xf>
    <xf numFmtId="0" fontId="24" fillId="122" borderId="12" xfId="0" applyFont="1" applyFill="1" applyBorder="1" applyAlignment="1">
      <alignment horizontal="right" vertical="center" wrapText="1"/>
    </xf>
    <xf numFmtId="0" fontId="24" fillId="122" borderId="18" xfId="0" applyFont="1" applyFill="1" applyBorder="1" applyAlignment="1">
      <alignment horizontal="right" vertical="center" wrapText="1"/>
    </xf>
    <xf numFmtId="0" fontId="24" fillId="122" borderId="17" xfId="0" applyFont="1" applyFill="1" applyBorder="1" applyAlignment="1">
      <alignment horizontal="right" vertical="center" wrapText="1"/>
    </xf>
    <xf numFmtId="0" fontId="24" fillId="122" borderId="59" xfId="0" applyFont="1" applyFill="1" applyBorder="1" applyAlignment="1">
      <alignment horizontal="right" vertical="center" wrapText="1"/>
    </xf>
    <xf numFmtId="0" fontId="24" fillId="122" borderId="31" xfId="0" applyFont="1" applyFill="1" applyBorder="1" applyAlignment="1">
      <alignment horizontal="right" vertical="center" wrapText="1"/>
    </xf>
    <xf numFmtId="0" fontId="24" fillId="122" borderId="25" xfId="0" applyFont="1" applyFill="1" applyBorder="1" applyAlignment="1">
      <alignment horizontal="right" vertical="center" wrapText="1"/>
    </xf>
    <xf numFmtId="0" fontId="37" fillId="122" borderId="13" xfId="0" applyFont="1" applyFill="1" applyBorder="1" applyAlignment="1">
      <alignment horizontal="right" vertical="center" wrapText="1"/>
    </xf>
    <xf numFmtId="49" fontId="4" fillId="122" borderId="11" xfId="0" applyNumberFormat="1" applyFont="1" applyFill="1" applyBorder="1" applyAlignment="1">
      <alignment horizontal="left" vertical="center" wrapText="1"/>
    </xf>
    <xf numFmtId="0" fontId="2" fillId="122" borderId="12" xfId="0" applyFont="1" applyFill="1" applyBorder="1" applyAlignment="1">
      <alignment horizontal="left" vertical="center" wrapText="1"/>
    </xf>
    <xf numFmtId="0" fontId="2" fillId="122" borderId="13" xfId="0" applyFont="1" applyFill="1" applyBorder="1" applyAlignment="1">
      <alignment horizontal="right" vertical="center" wrapText="1"/>
    </xf>
    <xf numFmtId="0" fontId="2" fillId="122" borderId="76" xfId="0" applyFont="1" applyFill="1" applyBorder="1" applyAlignment="1">
      <alignment horizontal="right" vertical="center" wrapText="1"/>
    </xf>
    <xf numFmtId="181" fontId="2" fillId="122" borderId="19" xfId="0" applyNumberFormat="1" applyFont="1" applyFill="1" applyBorder="1" applyAlignment="1">
      <alignment horizontal="right" vertical="center" wrapText="1"/>
    </xf>
    <xf numFmtId="49" fontId="9" fillId="122" borderId="12" xfId="0" applyNumberFormat="1" applyFont="1" applyFill="1" applyBorder="1" applyAlignment="1">
      <alignment horizontal="right" vertical="center" wrapText="1"/>
    </xf>
    <xf numFmtId="49" fontId="17" fillId="122" borderId="13" xfId="0" applyNumberFormat="1" applyFont="1" applyFill="1" applyBorder="1" applyAlignment="1">
      <alignment horizontal="right" vertical="center" wrapText="1"/>
    </xf>
    <xf numFmtId="49" fontId="18" fillId="122" borderId="13" xfId="0" applyNumberFormat="1" applyFont="1" applyFill="1" applyBorder="1" applyAlignment="1">
      <alignment horizontal="right" vertical="center" wrapText="1"/>
    </xf>
    <xf numFmtId="181" fontId="2" fillId="122" borderId="18" xfId="0" applyNumberFormat="1" applyFont="1" applyFill="1" applyBorder="1" applyAlignment="1">
      <alignment horizontal="right" vertical="center" wrapText="1"/>
    </xf>
    <xf numFmtId="49" fontId="18" fillId="122" borderId="17" xfId="0" applyNumberFormat="1" applyFont="1" applyFill="1" applyBorder="1" applyAlignment="1">
      <alignment horizontal="right" vertical="center" wrapText="1"/>
    </xf>
    <xf numFmtId="49" fontId="14" fillId="122" borderId="13" xfId="0" applyNumberFormat="1" applyFont="1" applyFill="1" applyBorder="1" applyAlignment="1">
      <alignment horizontal="right" vertical="center" wrapText="1"/>
    </xf>
    <xf numFmtId="0" fontId="14" fillId="122" borderId="13" xfId="0" applyFont="1" applyFill="1" applyBorder="1" applyAlignment="1">
      <alignment horizontal="right" vertical="center" wrapText="1"/>
    </xf>
    <xf numFmtId="0" fontId="14" fillId="122" borderId="76" xfId="0" applyFont="1" applyFill="1" applyBorder="1" applyAlignment="1">
      <alignment horizontal="right" vertical="center" wrapText="1"/>
    </xf>
    <xf numFmtId="182" fontId="14" fillId="122" borderId="59" xfId="0" applyNumberFormat="1" applyFont="1" applyFill="1" applyBorder="1" applyAlignment="1">
      <alignment horizontal="right" vertical="center" wrapText="1"/>
    </xf>
    <xf numFmtId="49" fontId="14" fillId="122" borderId="17" xfId="0" applyNumberFormat="1" applyFont="1" applyFill="1" applyBorder="1" applyAlignment="1">
      <alignment horizontal="right" vertical="center" wrapText="1"/>
    </xf>
    <xf numFmtId="182" fontId="14" fillId="122" borderId="18" xfId="0" applyNumberFormat="1" applyFont="1" applyFill="1" applyBorder="1" applyAlignment="1">
      <alignment horizontal="right" vertical="center" wrapText="1"/>
    </xf>
    <xf numFmtId="49" fontId="14" fillId="122" borderId="31" xfId="0" applyNumberFormat="1" applyFont="1" applyFill="1" applyBorder="1" applyAlignment="1">
      <alignment horizontal="right" vertical="center" wrapText="1"/>
    </xf>
    <xf numFmtId="49" fontId="16" fillId="122" borderId="13" xfId="0" applyNumberFormat="1" applyFont="1" applyFill="1" applyBorder="1" applyAlignment="1">
      <alignment horizontal="right" vertical="center" wrapText="1"/>
    </xf>
    <xf numFmtId="49" fontId="14" fillId="122" borderId="25" xfId="0" applyNumberFormat="1" applyFont="1" applyFill="1" applyBorder="1" applyAlignment="1">
      <alignment horizontal="right" vertical="center" wrapText="1"/>
    </xf>
    <xf numFmtId="49" fontId="16" fillId="122" borderId="17" xfId="0" applyNumberFormat="1" applyFont="1" applyFill="1" applyBorder="1" applyAlignment="1">
      <alignment horizontal="right" vertical="center" wrapText="1"/>
    </xf>
    <xf numFmtId="0" fontId="36" fillId="122" borderId="13" xfId="0" applyFont="1" applyFill="1" applyBorder="1" applyAlignment="1">
      <alignment horizontal="right" vertical="center" wrapText="1"/>
    </xf>
    <xf numFmtId="0" fontId="24" fillId="123" borderId="11" xfId="0" applyFont="1" applyFill="1" applyBorder="1" applyAlignment="1">
      <alignment horizontal="left" vertical="center" wrapText="1"/>
    </xf>
    <xf numFmtId="0" fontId="24" fillId="123" borderId="12" xfId="0" applyFont="1" applyFill="1" applyBorder="1" applyAlignment="1">
      <alignment horizontal="left" vertical="center" wrapText="1"/>
    </xf>
    <xf numFmtId="0" fontId="24" fillId="123" borderId="13" xfId="0" applyFont="1" applyFill="1" applyBorder="1" applyAlignment="1">
      <alignment horizontal="right" vertical="center" wrapText="1"/>
    </xf>
    <xf numFmtId="0" fontId="24" fillId="123" borderId="76" xfId="0" applyFont="1" applyFill="1" applyBorder="1" applyAlignment="1">
      <alignment horizontal="right" vertical="center" wrapText="1"/>
    </xf>
    <xf numFmtId="0" fontId="24" fillId="123" borderId="19" xfId="0" applyFont="1" applyFill="1" applyBorder="1" applyAlignment="1">
      <alignment horizontal="right" vertical="center" wrapText="1"/>
    </xf>
    <xf numFmtId="0" fontId="24" fillId="123" borderId="12" xfId="0" applyFont="1" applyFill="1" applyBorder="1" applyAlignment="1">
      <alignment horizontal="right" vertical="center" wrapText="1"/>
    </xf>
    <xf numFmtId="0" fontId="24" fillId="123" borderId="18" xfId="0" applyFont="1" applyFill="1" applyBorder="1" applyAlignment="1">
      <alignment horizontal="right" vertical="center" wrapText="1"/>
    </xf>
    <xf numFmtId="0" fontId="24" fillId="123" borderId="17" xfId="0" applyFont="1" applyFill="1" applyBorder="1" applyAlignment="1">
      <alignment horizontal="right" vertical="center" wrapText="1"/>
    </xf>
    <xf numFmtId="0" fontId="24" fillId="123" borderId="59" xfId="0" applyFont="1" applyFill="1" applyBorder="1" applyAlignment="1">
      <alignment horizontal="right" vertical="center" wrapText="1"/>
    </xf>
    <xf numFmtId="0" fontId="24" fillId="123" borderId="31" xfId="0" applyFont="1" applyFill="1" applyBorder="1" applyAlignment="1">
      <alignment horizontal="right" vertical="center" wrapText="1"/>
    </xf>
    <xf numFmtId="0" fontId="37" fillId="123" borderId="13" xfId="0" applyFont="1" applyFill="1" applyBorder="1" applyAlignment="1">
      <alignment horizontal="right" vertical="center" wrapText="1"/>
    </xf>
    <xf numFmtId="49" fontId="4" fillId="123" borderId="11" xfId="0" applyNumberFormat="1" applyFont="1" applyFill="1" applyBorder="1" applyAlignment="1">
      <alignment horizontal="left" vertical="center" wrapText="1"/>
    </xf>
    <xf numFmtId="0" fontId="2" fillId="123" borderId="12" xfId="0" applyFont="1" applyFill="1" applyBorder="1" applyAlignment="1">
      <alignment horizontal="left" vertical="center" wrapText="1"/>
    </xf>
    <xf numFmtId="0" fontId="2" fillId="123" borderId="13" xfId="0" applyFont="1" applyFill="1" applyBorder="1" applyAlignment="1">
      <alignment horizontal="right" vertical="center" wrapText="1"/>
    </xf>
    <xf numFmtId="0" fontId="2" fillId="123" borderId="76" xfId="0" applyFont="1" applyFill="1" applyBorder="1" applyAlignment="1">
      <alignment horizontal="right" vertical="center" wrapText="1"/>
    </xf>
    <xf numFmtId="181" fontId="2" fillId="123" borderId="19" xfId="0" applyNumberFormat="1" applyFont="1" applyFill="1" applyBorder="1" applyAlignment="1">
      <alignment horizontal="right" vertical="center" wrapText="1"/>
    </xf>
    <xf numFmtId="49" fontId="9" fillId="123" borderId="12" xfId="0" applyNumberFormat="1" applyFont="1" applyFill="1" applyBorder="1" applyAlignment="1">
      <alignment horizontal="right" vertical="center" wrapText="1"/>
    </xf>
    <xf numFmtId="49" fontId="9" fillId="123" borderId="13" xfId="0" applyNumberFormat="1" applyFont="1" applyFill="1" applyBorder="1" applyAlignment="1">
      <alignment horizontal="right" vertical="center" wrapText="1"/>
    </xf>
    <xf numFmtId="181" fontId="2" fillId="123" borderId="18" xfId="0" applyNumberFormat="1" applyFont="1" applyFill="1" applyBorder="1" applyAlignment="1">
      <alignment horizontal="right" vertical="center" wrapText="1"/>
    </xf>
    <xf numFmtId="0" fontId="22" fillId="123" borderId="17" xfId="0" applyFont="1" applyFill="1" applyBorder="1" applyAlignment="1">
      <alignment horizontal="right" vertical="center" wrapText="1"/>
    </xf>
    <xf numFmtId="0" fontId="22" fillId="123" borderId="13" xfId="0" applyFont="1" applyFill="1" applyBorder="1" applyAlignment="1">
      <alignment horizontal="right" vertical="center" wrapText="1"/>
    </xf>
    <xf numFmtId="49" fontId="22" fillId="123" borderId="13" xfId="0" applyNumberFormat="1" applyFont="1" applyFill="1" applyBorder="1" applyAlignment="1">
      <alignment horizontal="right" vertical="center" wrapText="1"/>
    </xf>
    <xf numFmtId="0" fontId="14" fillId="123" borderId="76" xfId="0" applyFont="1" applyFill="1" applyBorder="1" applyAlignment="1">
      <alignment horizontal="right" vertical="center" wrapText="1"/>
    </xf>
    <xf numFmtId="182" fontId="14" fillId="123" borderId="59" xfId="0" applyNumberFormat="1" applyFont="1" applyFill="1" applyBorder="1" applyAlignment="1">
      <alignment horizontal="right" vertical="center" wrapText="1"/>
    </xf>
    <xf numFmtId="182" fontId="14" fillId="123" borderId="18" xfId="0" applyNumberFormat="1" applyFont="1" applyFill="1" applyBorder="1" applyAlignment="1">
      <alignment horizontal="right" vertical="center" wrapText="1"/>
    </xf>
    <xf numFmtId="0" fontId="14" fillId="123" borderId="31" xfId="0" applyFont="1" applyFill="1" applyBorder="1" applyAlignment="1">
      <alignment horizontal="right" vertical="center" wrapText="1"/>
    </xf>
    <xf numFmtId="0" fontId="14" fillId="123" borderId="13" xfId="0" applyFont="1" applyFill="1" applyBorder="1" applyAlignment="1">
      <alignment horizontal="right" vertical="center" wrapText="1"/>
    </xf>
    <xf numFmtId="49" fontId="14" fillId="123" borderId="13" xfId="0" applyNumberFormat="1" applyFont="1" applyFill="1" applyBorder="1" applyAlignment="1">
      <alignment horizontal="right" vertical="center" wrapText="1"/>
    </xf>
    <xf numFmtId="0" fontId="14" fillId="123" borderId="17" xfId="0" applyFont="1" applyFill="1" applyBorder="1" applyAlignment="1">
      <alignment horizontal="right" vertical="center" wrapText="1"/>
    </xf>
    <xf numFmtId="0" fontId="36" fillId="123" borderId="13" xfId="0" applyFont="1" applyFill="1" applyBorder="1" applyAlignment="1">
      <alignment horizontal="right" vertical="center" wrapText="1"/>
    </xf>
    <xf numFmtId="0" fontId="24" fillId="124" borderId="11" xfId="0" applyFont="1" applyFill="1" applyBorder="1" applyAlignment="1">
      <alignment horizontal="left" vertical="center" wrapText="1"/>
    </xf>
    <xf numFmtId="0" fontId="24" fillId="124" borderId="12" xfId="0" applyFont="1" applyFill="1" applyBorder="1" applyAlignment="1">
      <alignment horizontal="left" vertical="center" wrapText="1"/>
    </xf>
    <xf numFmtId="0" fontId="24" fillId="124" borderId="13" xfId="0" applyFont="1" applyFill="1" applyBorder="1" applyAlignment="1">
      <alignment horizontal="right" vertical="center" wrapText="1"/>
    </xf>
    <xf numFmtId="0" fontId="24" fillId="124" borderId="76" xfId="0" applyFont="1" applyFill="1" applyBorder="1" applyAlignment="1">
      <alignment horizontal="right" vertical="center" wrapText="1"/>
    </xf>
    <xf numFmtId="0" fontId="24" fillId="124" borderId="19" xfId="0" applyFont="1" applyFill="1" applyBorder="1" applyAlignment="1">
      <alignment horizontal="right" vertical="center" wrapText="1"/>
    </xf>
    <xf numFmtId="0" fontId="24" fillId="124" borderId="12" xfId="0" applyFont="1" applyFill="1" applyBorder="1" applyAlignment="1">
      <alignment horizontal="right" vertical="center" wrapText="1"/>
    </xf>
    <xf numFmtId="0" fontId="24" fillId="124" borderId="18" xfId="0" applyFont="1" applyFill="1" applyBorder="1" applyAlignment="1">
      <alignment horizontal="right" vertical="center" wrapText="1"/>
    </xf>
    <xf numFmtId="0" fontId="24" fillId="124" borderId="17" xfId="0" applyFont="1" applyFill="1" applyBorder="1" applyAlignment="1">
      <alignment horizontal="right" vertical="center" wrapText="1"/>
    </xf>
    <xf numFmtId="0" fontId="24" fillId="124" borderId="59" xfId="0" applyFont="1" applyFill="1" applyBorder="1" applyAlignment="1">
      <alignment horizontal="right" vertical="center" wrapText="1"/>
    </xf>
    <xf numFmtId="0" fontId="24" fillId="124" borderId="31" xfId="0" applyFont="1" applyFill="1" applyBorder="1" applyAlignment="1">
      <alignment horizontal="right" vertical="center" wrapText="1"/>
    </xf>
    <xf numFmtId="0" fontId="37" fillId="124" borderId="13" xfId="0" applyFont="1" applyFill="1" applyBorder="1" applyAlignment="1">
      <alignment horizontal="right" vertical="center" wrapText="1"/>
    </xf>
    <xf numFmtId="49" fontId="4" fillId="124" borderId="11" xfId="0" applyNumberFormat="1" applyFont="1" applyFill="1" applyBorder="1" applyAlignment="1">
      <alignment horizontal="left" vertical="center" wrapText="1"/>
    </xf>
    <xf numFmtId="0" fontId="2" fillId="124" borderId="12" xfId="0" applyFont="1" applyFill="1" applyBorder="1" applyAlignment="1">
      <alignment horizontal="left" vertical="center" wrapText="1"/>
    </xf>
    <xf numFmtId="0" fontId="2" fillId="124" borderId="13" xfId="0" applyFont="1" applyFill="1" applyBorder="1" applyAlignment="1">
      <alignment horizontal="right" vertical="center" wrapText="1"/>
    </xf>
    <xf numFmtId="0" fontId="2" fillId="124" borderId="76" xfId="0" applyFont="1" applyFill="1" applyBorder="1" applyAlignment="1">
      <alignment horizontal="right" vertical="center" wrapText="1"/>
    </xf>
    <xf numFmtId="181" fontId="2" fillId="124" borderId="19" xfId="0" applyNumberFormat="1" applyFont="1" applyFill="1" applyBorder="1" applyAlignment="1">
      <alignment horizontal="right" vertical="center" wrapText="1"/>
    </xf>
    <xf numFmtId="0" fontId="2" fillId="124" borderId="12" xfId="0" applyFont="1" applyFill="1" applyBorder="1" applyAlignment="1">
      <alignment horizontal="right" vertical="center" wrapText="1"/>
    </xf>
    <xf numFmtId="49" fontId="9" fillId="124" borderId="13" xfId="0" applyNumberFormat="1" applyFont="1" applyFill="1" applyBorder="1" applyAlignment="1">
      <alignment horizontal="right" vertical="center" wrapText="1"/>
    </xf>
    <xf numFmtId="181" fontId="2" fillId="124" borderId="18" xfId="0" applyNumberFormat="1" applyFont="1" applyFill="1" applyBorder="1" applyAlignment="1">
      <alignment horizontal="right" vertical="center" wrapText="1"/>
    </xf>
    <xf numFmtId="0" fontId="2" fillId="124" borderId="17" xfId="0" applyFont="1" applyFill="1" applyBorder="1" applyAlignment="1">
      <alignment horizontal="right" vertical="center" wrapText="1"/>
    </xf>
    <xf numFmtId="182" fontId="2" fillId="124" borderId="59" xfId="0" applyNumberFormat="1" applyFont="1" applyFill="1" applyBorder="1" applyAlignment="1">
      <alignment horizontal="right" vertical="center" wrapText="1"/>
    </xf>
    <xf numFmtId="182" fontId="2" fillId="124" borderId="18" xfId="0" applyNumberFormat="1" applyFont="1" applyFill="1" applyBorder="1" applyAlignment="1">
      <alignment horizontal="right" vertical="center" wrapText="1"/>
    </xf>
    <xf numFmtId="0" fontId="2" fillId="124" borderId="31" xfId="0" applyFont="1" applyFill="1" applyBorder="1" applyAlignment="1">
      <alignment horizontal="right" vertical="center" wrapText="1"/>
    </xf>
    <xf numFmtId="0" fontId="22" fillId="124" borderId="13" xfId="0" applyFont="1" applyFill="1" applyBorder="1" applyAlignment="1">
      <alignment horizontal="right" vertical="center" wrapText="1"/>
    </xf>
    <xf numFmtId="0" fontId="22" fillId="124" borderId="76" xfId="0" applyFont="1" applyFill="1" applyBorder="1" applyAlignment="1">
      <alignment horizontal="right" vertical="center" wrapText="1"/>
    </xf>
    <xf numFmtId="0" fontId="14" fillId="124" borderId="13" xfId="0" applyFont="1" applyFill="1" applyBorder="1" applyAlignment="1">
      <alignment horizontal="right" vertical="center" wrapText="1"/>
    </xf>
    <xf numFmtId="0" fontId="14" fillId="124" borderId="76" xfId="0" applyFont="1" applyFill="1" applyBorder="1" applyAlignment="1">
      <alignment horizontal="right" vertical="center" wrapText="1"/>
    </xf>
    <xf numFmtId="0" fontId="14" fillId="124" borderId="17" xfId="0" applyFont="1" applyFill="1" applyBorder="1" applyAlignment="1">
      <alignment horizontal="right" vertical="center" wrapText="1"/>
    </xf>
    <xf numFmtId="0" fontId="36" fillId="124" borderId="13" xfId="0" applyFont="1" applyFill="1" applyBorder="1" applyAlignment="1">
      <alignment horizontal="right" vertical="center" wrapText="1"/>
    </xf>
    <xf numFmtId="0" fontId="24" fillId="125" borderId="11" xfId="0" applyFont="1" applyFill="1" applyBorder="1" applyAlignment="1">
      <alignment horizontal="left" vertical="center" wrapText="1"/>
    </xf>
    <xf numFmtId="0" fontId="24" fillId="125" borderId="12" xfId="0" applyFont="1" applyFill="1" applyBorder="1" applyAlignment="1">
      <alignment horizontal="left" vertical="center" wrapText="1"/>
    </xf>
    <xf numFmtId="0" fontId="24" fillId="125" borderId="13" xfId="0" applyFont="1" applyFill="1" applyBorder="1" applyAlignment="1">
      <alignment horizontal="right" vertical="center" wrapText="1"/>
    </xf>
    <xf numFmtId="0" fontId="24" fillId="125" borderId="76" xfId="0" applyFont="1" applyFill="1" applyBorder="1" applyAlignment="1">
      <alignment horizontal="right" vertical="center" wrapText="1"/>
    </xf>
    <xf numFmtId="0" fontId="24" fillId="125" borderId="19" xfId="0" applyFont="1" applyFill="1" applyBorder="1" applyAlignment="1">
      <alignment horizontal="right" vertical="center" wrapText="1"/>
    </xf>
    <xf numFmtId="0" fontId="24" fillId="125" borderId="12" xfId="0" applyFont="1" applyFill="1" applyBorder="1" applyAlignment="1">
      <alignment horizontal="right" vertical="center" wrapText="1"/>
    </xf>
    <xf numFmtId="0" fontId="24" fillId="125" borderId="18" xfId="0" applyFont="1" applyFill="1" applyBorder="1" applyAlignment="1">
      <alignment horizontal="right" vertical="center" wrapText="1"/>
    </xf>
    <xf numFmtId="0" fontId="24" fillId="125" borderId="17" xfId="0" applyFont="1" applyFill="1" applyBorder="1" applyAlignment="1">
      <alignment horizontal="right" vertical="center" wrapText="1"/>
    </xf>
    <xf numFmtId="0" fontId="24" fillId="125" borderId="31" xfId="0" applyFont="1" applyFill="1" applyBorder="1" applyAlignment="1">
      <alignment horizontal="right" vertical="center" wrapText="1"/>
    </xf>
    <xf numFmtId="0" fontId="24" fillId="125" borderId="59" xfId="0" applyFont="1" applyFill="1" applyBorder="1" applyAlignment="1">
      <alignment horizontal="right" vertical="center" wrapText="1"/>
    </xf>
    <xf numFmtId="0" fontId="37" fillId="125" borderId="13" xfId="0" applyFont="1" applyFill="1" applyBorder="1" applyAlignment="1">
      <alignment horizontal="right" vertical="center" wrapText="1"/>
    </xf>
    <xf numFmtId="49" fontId="4" fillId="125" borderId="11" xfId="0" applyNumberFormat="1" applyFont="1" applyFill="1" applyBorder="1" applyAlignment="1">
      <alignment horizontal="left" vertical="center" wrapText="1"/>
    </xf>
    <xf numFmtId="0" fontId="2" fillId="125" borderId="12" xfId="0" applyFont="1" applyFill="1" applyBorder="1" applyAlignment="1">
      <alignment horizontal="left" vertical="center" wrapText="1"/>
    </xf>
    <xf numFmtId="0" fontId="2" fillId="125" borderId="13" xfId="0" applyFont="1" applyFill="1" applyBorder="1" applyAlignment="1">
      <alignment horizontal="right" vertical="center" wrapText="1"/>
    </xf>
    <xf numFmtId="0" fontId="2" fillId="125" borderId="76" xfId="0" applyFont="1" applyFill="1" applyBorder="1" applyAlignment="1">
      <alignment horizontal="right" vertical="center" wrapText="1"/>
    </xf>
    <xf numFmtId="181" fontId="2" fillId="125" borderId="19" xfId="0" applyNumberFormat="1" applyFont="1" applyFill="1" applyBorder="1" applyAlignment="1">
      <alignment horizontal="right" vertical="center" wrapText="1"/>
    </xf>
    <xf numFmtId="0" fontId="2" fillId="125" borderId="12" xfId="0" applyFont="1" applyFill="1" applyBorder="1" applyAlignment="1">
      <alignment horizontal="right" vertical="center" wrapText="1"/>
    </xf>
    <xf numFmtId="49" fontId="9" fillId="125" borderId="13" xfId="0" applyNumberFormat="1" applyFont="1" applyFill="1" applyBorder="1" applyAlignment="1">
      <alignment horizontal="right" vertical="center" wrapText="1"/>
    </xf>
    <xf numFmtId="181" fontId="2" fillId="125" borderId="18" xfId="0" applyNumberFormat="1" applyFont="1" applyFill="1" applyBorder="1" applyAlignment="1">
      <alignment horizontal="right" vertical="center" wrapText="1"/>
    </xf>
    <xf numFmtId="49" fontId="22" fillId="125" borderId="17" xfId="0" applyNumberFormat="1" applyFont="1" applyFill="1" applyBorder="1" applyAlignment="1">
      <alignment horizontal="right" vertical="center" wrapText="1"/>
    </xf>
    <xf numFmtId="0" fontId="14" fillId="125" borderId="13" xfId="0" applyFont="1" applyFill="1" applyBorder="1" applyAlignment="1">
      <alignment horizontal="right" vertical="center" wrapText="1"/>
    </xf>
    <xf numFmtId="49" fontId="14" fillId="125" borderId="13" xfId="0" applyNumberFormat="1" applyFont="1" applyFill="1" applyBorder="1" applyAlignment="1">
      <alignment horizontal="right" vertical="center" wrapText="1"/>
    </xf>
    <xf numFmtId="0" fontId="14" fillId="125" borderId="76" xfId="0" applyFont="1" applyFill="1" applyBorder="1" applyAlignment="1">
      <alignment horizontal="right" vertical="center" wrapText="1"/>
    </xf>
    <xf numFmtId="182" fontId="14" fillId="125" borderId="59" xfId="0" applyNumberFormat="1" applyFont="1" applyFill="1" applyBorder="1" applyAlignment="1">
      <alignment horizontal="right" vertical="center" wrapText="1"/>
    </xf>
    <xf numFmtId="49" fontId="14" fillId="125" borderId="17" xfId="0" applyNumberFormat="1" applyFont="1" applyFill="1" applyBorder="1" applyAlignment="1">
      <alignment horizontal="right" vertical="center" wrapText="1"/>
    </xf>
    <xf numFmtId="182" fontId="2" fillId="125" borderId="18" xfId="0" applyNumberFormat="1" applyFont="1" applyFill="1" applyBorder="1" applyAlignment="1">
      <alignment horizontal="right" vertical="center" wrapText="1"/>
    </xf>
    <xf numFmtId="49" fontId="2" fillId="125" borderId="31" xfId="0" applyNumberFormat="1" applyFont="1" applyFill="1" applyBorder="1" applyAlignment="1">
      <alignment horizontal="right" vertical="center" wrapText="1"/>
    </xf>
    <xf numFmtId="0" fontId="22" fillId="125" borderId="13" xfId="0" applyFont="1" applyFill="1" applyBorder="1" applyAlignment="1">
      <alignment horizontal="right" vertical="center" wrapText="1"/>
    </xf>
    <xf numFmtId="49" fontId="22" fillId="125" borderId="13" xfId="0" applyNumberFormat="1" applyFont="1" applyFill="1" applyBorder="1" applyAlignment="1">
      <alignment horizontal="right" vertical="center" wrapText="1"/>
    </xf>
    <xf numFmtId="0" fontId="22" fillId="125" borderId="76" xfId="0" applyFont="1" applyFill="1" applyBorder="1" applyAlignment="1">
      <alignment horizontal="right" vertical="center" wrapText="1"/>
    </xf>
    <xf numFmtId="182" fontId="2" fillId="125" borderId="59" xfId="0" applyNumberFormat="1" applyFont="1" applyFill="1" applyBorder="1" applyAlignment="1">
      <alignment horizontal="right" vertical="center" wrapText="1"/>
    </xf>
    <xf numFmtId="0" fontId="36" fillId="125" borderId="13" xfId="0" applyFont="1" applyFill="1" applyBorder="1" applyAlignment="1">
      <alignment horizontal="right" vertical="center" wrapText="1"/>
    </xf>
    <xf numFmtId="0" fontId="24" fillId="126" borderId="11" xfId="0" applyFont="1" applyFill="1" applyBorder="1" applyAlignment="1">
      <alignment horizontal="left" vertical="center" wrapText="1"/>
    </xf>
    <xf numFmtId="0" fontId="24" fillId="126" borderId="12" xfId="0" applyFont="1" applyFill="1" applyBorder="1" applyAlignment="1">
      <alignment horizontal="left" vertical="center" wrapText="1"/>
    </xf>
    <xf numFmtId="0" fontId="24" fillId="126" borderId="13" xfId="0" applyFont="1" applyFill="1" applyBorder="1" applyAlignment="1">
      <alignment horizontal="right" vertical="center" wrapText="1"/>
    </xf>
    <xf numFmtId="0" fontId="24" fillId="126" borderId="76" xfId="0" applyFont="1" applyFill="1" applyBorder="1" applyAlignment="1">
      <alignment horizontal="right" vertical="center" wrapText="1"/>
    </xf>
    <xf numFmtId="0" fontId="24" fillId="126" borderId="19" xfId="0" applyFont="1" applyFill="1" applyBorder="1" applyAlignment="1">
      <alignment horizontal="right" vertical="center" wrapText="1"/>
    </xf>
    <xf numFmtId="0" fontId="24" fillId="126" borderId="12" xfId="0" applyFont="1" applyFill="1" applyBorder="1" applyAlignment="1">
      <alignment horizontal="right" vertical="center" wrapText="1"/>
    </xf>
    <xf numFmtId="0" fontId="24" fillId="126" borderId="18" xfId="0" applyFont="1" applyFill="1" applyBorder="1" applyAlignment="1">
      <alignment horizontal="right" vertical="center" wrapText="1"/>
    </xf>
    <xf numFmtId="0" fontId="24" fillId="126" borderId="17" xfId="0" applyFont="1" applyFill="1" applyBorder="1" applyAlignment="1">
      <alignment horizontal="right" vertical="center" wrapText="1"/>
    </xf>
    <xf numFmtId="0" fontId="24" fillId="126" borderId="15" xfId="0" applyFont="1" applyFill="1" applyBorder="1" applyAlignment="1">
      <alignment horizontal="right" vertical="center" wrapText="1"/>
    </xf>
    <xf numFmtId="0" fontId="24" fillId="126" borderId="59" xfId="0" applyFont="1" applyFill="1" applyBorder="1" applyAlignment="1">
      <alignment horizontal="right" vertical="center" wrapText="1"/>
    </xf>
    <xf numFmtId="0" fontId="24" fillId="126" borderId="31" xfId="0" applyFont="1" applyFill="1" applyBorder="1" applyAlignment="1">
      <alignment horizontal="right" vertical="center" wrapText="1"/>
    </xf>
    <xf numFmtId="0" fontId="37" fillId="126" borderId="13" xfId="0" applyFont="1" applyFill="1" applyBorder="1" applyAlignment="1">
      <alignment horizontal="right" vertical="center" wrapText="1"/>
    </xf>
    <xf numFmtId="49" fontId="4" fillId="126" borderId="11" xfId="0" applyNumberFormat="1" applyFont="1" applyFill="1" applyBorder="1" applyAlignment="1">
      <alignment horizontal="left" vertical="center" wrapText="1"/>
    </xf>
    <xf numFmtId="0" fontId="2" fillId="126" borderId="12" xfId="0" applyFont="1" applyFill="1" applyBorder="1" applyAlignment="1">
      <alignment horizontal="left" vertical="center" wrapText="1"/>
    </xf>
    <xf numFmtId="0" fontId="2" fillId="126" borderId="13" xfId="0" applyFont="1" applyFill="1" applyBorder="1" applyAlignment="1">
      <alignment horizontal="right" vertical="center" wrapText="1"/>
    </xf>
    <xf numFmtId="0" fontId="2" fillId="126" borderId="76" xfId="0" applyFont="1" applyFill="1" applyBorder="1" applyAlignment="1">
      <alignment horizontal="right" vertical="center" wrapText="1"/>
    </xf>
    <xf numFmtId="181" fontId="2" fillId="126" borderId="19" xfId="0" applyNumberFormat="1" applyFont="1" applyFill="1" applyBorder="1" applyAlignment="1">
      <alignment horizontal="right" vertical="center" wrapText="1"/>
    </xf>
    <xf numFmtId="49" fontId="9" fillId="126" borderId="12" xfId="0" applyNumberFormat="1" applyFont="1" applyFill="1" applyBorder="1" applyAlignment="1">
      <alignment horizontal="right" vertical="center" wrapText="1"/>
    </xf>
    <xf numFmtId="49" fontId="22" fillId="126" borderId="13" xfId="0" applyNumberFormat="1" applyFont="1" applyFill="1" applyBorder="1" applyAlignment="1">
      <alignment horizontal="right" vertical="center" wrapText="1"/>
    </xf>
    <xf numFmtId="181" fontId="2" fillId="126" borderId="18" xfId="0" applyNumberFormat="1" applyFont="1" applyFill="1" applyBorder="1" applyAlignment="1">
      <alignment horizontal="right" vertical="center" wrapText="1"/>
    </xf>
    <xf numFmtId="49" fontId="14" fillId="126" borderId="17" xfId="0" applyNumberFormat="1" applyFont="1" applyFill="1" applyBorder="1" applyAlignment="1">
      <alignment horizontal="right" vertical="center" wrapText="1"/>
    </xf>
    <xf numFmtId="49" fontId="14" fillId="126" borderId="15" xfId="0" applyNumberFormat="1" applyFont="1" applyFill="1" applyBorder="1" applyAlignment="1">
      <alignment horizontal="right" vertical="center" wrapText="1"/>
    </xf>
    <xf numFmtId="182" fontId="2" fillId="126" borderId="59" xfId="0" applyNumberFormat="1" applyFont="1" applyFill="1" applyBorder="1" applyAlignment="1">
      <alignment horizontal="right" vertical="center" wrapText="1"/>
    </xf>
    <xf numFmtId="49" fontId="2" fillId="126" borderId="15" xfId="0" applyNumberFormat="1" applyFont="1" applyFill="1" applyBorder="1" applyAlignment="1">
      <alignment horizontal="right" vertical="center" wrapText="1"/>
    </xf>
    <xf numFmtId="182" fontId="2" fillId="126" borderId="18" xfId="0" applyNumberFormat="1" applyFont="1" applyFill="1" applyBorder="1" applyAlignment="1">
      <alignment horizontal="right" vertical="center" wrapText="1"/>
    </xf>
    <xf numFmtId="49" fontId="22" fillId="126" borderId="31" xfId="0" applyNumberFormat="1" applyFont="1" applyFill="1" applyBorder="1" applyAlignment="1">
      <alignment horizontal="right" vertical="center" wrapText="1"/>
    </xf>
    <xf numFmtId="0" fontId="22" fillId="126" borderId="13" xfId="0" applyFont="1" applyFill="1" applyBorder="1" applyAlignment="1">
      <alignment horizontal="right" vertical="center" wrapText="1"/>
    </xf>
    <xf numFmtId="0" fontId="43" fillId="126" borderId="13" xfId="0" applyFont="1" applyFill="1" applyBorder="1" applyAlignment="1">
      <alignment horizontal="right" vertical="center" wrapText="1"/>
    </xf>
    <xf numFmtId="49" fontId="22" fillId="126" borderId="15" xfId="0" applyNumberFormat="1" applyFont="1" applyFill="1" applyBorder="1" applyAlignment="1">
      <alignment horizontal="right" vertical="center" wrapText="1"/>
    </xf>
    <xf numFmtId="0" fontId="22" fillId="126" borderId="76" xfId="0" applyFont="1" applyFill="1" applyBorder="1" applyAlignment="1">
      <alignment horizontal="right" vertical="center" wrapText="1"/>
    </xf>
    <xf numFmtId="0" fontId="14" fillId="126" borderId="13" xfId="0" applyFont="1" applyFill="1" applyBorder="1" applyAlignment="1">
      <alignment horizontal="right" vertical="center" wrapText="1"/>
    </xf>
    <xf numFmtId="0" fontId="14" fillId="126" borderId="76" xfId="0" applyFont="1" applyFill="1" applyBorder="1" applyAlignment="1">
      <alignment horizontal="right" vertical="center" wrapText="1"/>
    </xf>
    <xf numFmtId="0" fontId="36" fillId="126" borderId="13" xfId="0" applyFont="1" applyFill="1" applyBorder="1" applyAlignment="1">
      <alignment horizontal="right" vertical="center" wrapText="1"/>
    </xf>
    <xf numFmtId="0" fontId="4" fillId="119" borderId="11" xfId="0" applyFont="1" applyFill="1" applyBorder="1" applyAlignment="1">
      <alignment horizontal="left" vertical="center" wrapText="1"/>
    </xf>
    <xf numFmtId="0" fontId="7" fillId="119" borderId="16" xfId="0" applyFont="1" applyFill="1" applyBorder="1" applyAlignment="1">
      <alignment horizontal="left" vertical="center" wrapText="1"/>
    </xf>
    <xf numFmtId="0" fontId="7" fillId="119" borderId="18" xfId="0" applyFont="1" applyFill="1" applyBorder="1" applyAlignment="1">
      <alignment horizontal="right" vertical="center" wrapText="1"/>
    </xf>
    <xf numFmtId="0" fontId="7" fillId="119" borderId="18" xfId="0" applyFont="1" applyFill="1" applyBorder="1" applyAlignment="1">
      <alignment horizontal="center" vertical="center" wrapText="1"/>
    </xf>
    <xf numFmtId="0" fontId="7" fillId="119" borderId="77" xfId="0" applyFont="1" applyFill="1" applyBorder="1" applyAlignment="1">
      <alignment horizontal="right" vertical="center" wrapText="1"/>
    </xf>
    <xf numFmtId="182" fontId="2" fillId="119" borderId="19" xfId="0" applyNumberFormat="1" applyFont="1" applyFill="1" applyBorder="1" applyAlignment="1">
      <alignment horizontal="right" vertical="center" wrapText="1"/>
    </xf>
    <xf numFmtId="182" fontId="2" fillId="119" borderId="18" xfId="0" applyNumberFormat="1" applyFont="1" applyFill="1" applyBorder="1" applyAlignment="1">
      <alignment horizontal="right" vertical="center" wrapText="1"/>
    </xf>
    <xf numFmtId="0" fontId="7" fillId="119" borderId="18" xfId="0" applyFont="1" applyFill="1" applyBorder="1" applyAlignment="1">
      <alignment horizontal="left" vertical="center" wrapText="1"/>
    </xf>
    <xf numFmtId="182" fontId="2" fillId="119" borderId="59" xfId="0" applyNumberFormat="1" applyFont="1" applyFill="1" applyBorder="1" applyAlignment="1">
      <alignment horizontal="right" vertical="center" wrapText="1"/>
    </xf>
    <xf numFmtId="0" fontId="7" fillId="119" borderId="34" xfId="0" applyFont="1" applyFill="1" applyBorder="1" applyAlignment="1">
      <alignment horizontal="left" vertical="center" wrapText="1"/>
    </xf>
    <xf numFmtId="49" fontId="3" fillId="126" borderId="11" xfId="0" applyNumberFormat="1" applyFont="1" applyFill="1" applyBorder="1" applyAlignment="1">
      <alignment horizontal="left" vertical="center" wrapText="1"/>
    </xf>
    <xf numFmtId="181" fontId="6" fillId="126" borderId="19" xfId="0" applyNumberFormat="1" applyFont="1" applyFill="1" applyBorder="1" applyAlignment="1">
      <alignment horizontal="right" vertical="center" wrapText="1"/>
    </xf>
    <xf numFmtId="181" fontId="6" fillId="126" borderId="18" xfId="0" applyNumberFormat="1" applyFont="1" applyFill="1" applyBorder="1" applyAlignment="1">
      <alignment horizontal="right" vertical="center" wrapText="1"/>
    </xf>
    <xf numFmtId="181" fontId="6" fillId="126" borderId="59" xfId="0" applyNumberFormat="1" applyFont="1" applyFill="1" applyBorder="1" applyAlignment="1">
      <alignment horizontal="right" vertical="center" wrapText="1"/>
    </xf>
    <xf numFmtId="49" fontId="4" fillId="127" borderId="11" xfId="0" applyNumberFormat="1" applyFont="1" applyFill="1" applyBorder="1" applyAlignment="1">
      <alignment horizontal="left" vertical="center" wrapText="1"/>
    </xf>
    <xf numFmtId="49" fontId="2" fillId="127" borderId="12" xfId="0" applyNumberFormat="1" applyFont="1" applyFill="1" applyBorder="1" applyAlignment="1">
      <alignment horizontal="right" vertical="center" wrapText="1"/>
    </xf>
    <xf numFmtId="49" fontId="2" fillId="127" borderId="13" xfId="0" applyNumberFormat="1" applyFont="1" applyFill="1" applyBorder="1" applyAlignment="1">
      <alignment horizontal="right" vertical="center" wrapText="1"/>
    </xf>
    <xf numFmtId="49" fontId="2" fillId="127" borderId="76" xfId="0" applyNumberFormat="1" applyFont="1" applyFill="1" applyBorder="1" applyAlignment="1">
      <alignment horizontal="right" vertical="center" wrapText="1"/>
    </xf>
    <xf numFmtId="49" fontId="9" fillId="127" borderId="59" xfId="0" applyNumberFormat="1" applyFont="1" applyFill="1" applyBorder="1" applyAlignment="1">
      <alignment horizontal="right" vertical="center" wrapText="1"/>
    </xf>
    <xf numFmtId="49" fontId="2" fillId="127" borderId="17" xfId="0" applyNumberFormat="1" applyFont="1" applyFill="1" applyBorder="1" applyAlignment="1">
      <alignment horizontal="right" vertical="center" wrapText="1"/>
    </xf>
    <xf numFmtId="49" fontId="9" fillId="127" borderId="76" xfId="0" applyNumberFormat="1" applyFont="1" applyFill="1" applyBorder="1" applyAlignment="1">
      <alignment horizontal="right" vertical="center" wrapText="1"/>
    </xf>
    <xf numFmtId="49" fontId="9" fillId="127" borderId="25" xfId="0" applyNumberFormat="1" applyFont="1" applyFill="1" applyBorder="1" applyAlignment="1">
      <alignment horizontal="right" vertical="center" wrapText="1"/>
    </xf>
    <xf numFmtId="49" fontId="9" fillId="127" borderId="18" xfId="0" applyNumberFormat="1" applyFont="1" applyFill="1" applyBorder="1" applyAlignment="1">
      <alignment horizontal="right" vertical="center" wrapText="1"/>
    </xf>
    <xf numFmtId="49" fontId="2" fillId="127" borderId="31" xfId="0" applyNumberFormat="1" applyFont="1" applyFill="1" applyBorder="1" applyAlignment="1">
      <alignment horizontal="right" vertical="center" wrapText="1"/>
    </xf>
    <xf numFmtId="49" fontId="4" fillId="128" borderId="11" xfId="0" applyNumberFormat="1" applyFont="1" applyFill="1" applyBorder="1" applyAlignment="1">
      <alignment horizontal="left" vertical="center" wrapText="1"/>
    </xf>
    <xf numFmtId="49" fontId="2" fillId="128" borderId="12" xfId="0" applyNumberFormat="1" applyFont="1" applyFill="1" applyBorder="1" applyAlignment="1">
      <alignment horizontal="right" vertical="center" wrapText="1"/>
    </xf>
    <xf numFmtId="49" fontId="2" fillId="128" borderId="13" xfId="0" applyNumberFormat="1" applyFont="1" applyFill="1" applyBorder="1" applyAlignment="1">
      <alignment horizontal="right" vertical="center" wrapText="1"/>
    </xf>
    <xf numFmtId="49" fontId="2" fillId="128" borderId="76" xfId="0" applyNumberFormat="1" applyFont="1" applyFill="1" applyBorder="1" applyAlignment="1">
      <alignment horizontal="right" vertical="center" wrapText="1"/>
    </xf>
    <xf numFmtId="183" fontId="2" fillId="128" borderId="19" xfId="0" applyNumberFormat="1" applyFont="1" applyFill="1" applyBorder="1" applyAlignment="1">
      <alignment horizontal="right" vertical="center" wrapText="1"/>
    </xf>
    <xf numFmtId="183" fontId="2" fillId="128" borderId="18" xfId="0" applyNumberFormat="1" applyFont="1" applyFill="1" applyBorder="1" applyAlignment="1">
      <alignment horizontal="right" vertical="center" wrapText="1"/>
    </xf>
    <xf numFmtId="49" fontId="2" fillId="128" borderId="17" xfId="0" applyNumberFormat="1" applyFont="1" applyFill="1" applyBorder="1" applyAlignment="1">
      <alignment horizontal="right" vertical="center" wrapText="1"/>
    </xf>
    <xf numFmtId="49" fontId="9" fillId="128" borderId="76" xfId="0" applyNumberFormat="1" applyFont="1" applyFill="1" applyBorder="1" applyAlignment="1">
      <alignment horizontal="right" vertical="center" wrapText="1"/>
    </xf>
    <xf numFmtId="183" fontId="2" fillId="128" borderId="59" xfId="0" applyNumberFormat="1" applyFont="1" applyFill="1" applyBorder="1" applyAlignment="1">
      <alignment horizontal="right" vertical="center" wrapText="1"/>
    </xf>
    <xf numFmtId="49" fontId="9" fillId="128" borderId="25" xfId="0" applyNumberFormat="1" applyFont="1" applyFill="1" applyBorder="1" applyAlignment="1">
      <alignment horizontal="right" vertical="center" wrapText="1"/>
    </xf>
    <xf numFmtId="49" fontId="2" fillId="128" borderId="31" xfId="0" applyNumberFormat="1" applyFont="1" applyFill="1" applyBorder="1" applyAlignment="1">
      <alignment horizontal="right" vertical="center" wrapText="1"/>
    </xf>
    <xf numFmtId="49" fontId="2" fillId="128" borderId="25" xfId="0" applyNumberFormat="1" applyFont="1" applyFill="1" applyBorder="1" applyAlignment="1">
      <alignment horizontal="right" vertical="center" wrapText="1"/>
    </xf>
    <xf numFmtId="49" fontId="3" fillId="129" borderId="11" xfId="0" applyNumberFormat="1" applyFont="1" applyFill="1" applyBorder="1" applyAlignment="1">
      <alignment horizontal="left" vertical="center" wrapText="1"/>
    </xf>
    <xf numFmtId="181" fontId="6" fillId="129" borderId="10" xfId="0" applyNumberFormat="1" applyFont="1" applyFill="1" applyBorder="1" applyAlignment="1">
      <alignment horizontal="right" vertical="center"/>
    </xf>
    <xf numFmtId="181" fontId="6" fillId="129" borderId="9" xfId="0" applyNumberFormat="1" applyFont="1" applyFill="1" applyBorder="1" applyAlignment="1">
      <alignment horizontal="right" vertical="center" wrapText="1"/>
    </xf>
    <xf numFmtId="181" fontId="17" fillId="129" borderId="84" xfId="0" applyNumberFormat="1" applyFont="1" applyFill="1" applyBorder="1" applyAlignment="1">
      <alignment horizontal="right" vertical="center" wrapText="1"/>
    </xf>
    <xf numFmtId="181" fontId="6" fillId="129" borderId="9" xfId="0" applyNumberFormat="1" applyFont="1" applyFill="1" applyBorder="1" applyAlignment="1">
      <alignment horizontal="right" vertical="center"/>
    </xf>
    <xf numFmtId="181" fontId="6" fillId="129" borderId="84" xfId="0" applyNumberFormat="1" applyFont="1" applyFill="1" applyBorder="1" applyAlignment="1">
      <alignment horizontal="right" vertical="center"/>
    </xf>
    <xf numFmtId="49" fontId="25" fillId="130" borderId="11" xfId="0" applyNumberFormat="1" applyFont="1" applyFill="1" applyBorder="1" applyAlignment="1">
      <alignment horizontal="left" vertical="center" wrapText="1"/>
    </xf>
    <xf numFmtId="20" fontId="32" fillId="130" borderId="13" xfId="0" applyNumberFormat="1" applyFont="1" applyFill="1" applyBorder="1" applyAlignment="1">
      <alignment horizontal="right" vertical="center" wrapText="1"/>
    </xf>
    <xf numFmtId="20" fontId="32" fillId="130" borderId="76" xfId="0" applyNumberFormat="1" applyFont="1" applyFill="1" applyBorder="1" applyAlignment="1">
      <alignment horizontal="right" vertical="center" wrapText="1"/>
    </xf>
    <xf numFmtId="20" fontId="32" fillId="130" borderId="19" xfId="0" applyNumberFormat="1" applyFont="1" applyFill="1" applyBorder="1" applyAlignment="1">
      <alignment horizontal="right" vertical="center" wrapText="1"/>
    </xf>
    <xf numFmtId="20" fontId="32" fillId="130" borderId="17" xfId="0" applyNumberFormat="1" applyFont="1" applyFill="1" applyBorder="1" applyAlignment="1">
      <alignment horizontal="right" vertical="center" wrapText="1"/>
    </xf>
    <xf numFmtId="20" fontId="32" fillId="130" borderId="15" xfId="0" applyNumberFormat="1" applyFont="1" applyFill="1" applyBorder="1" applyAlignment="1">
      <alignment horizontal="right" vertical="center" wrapText="1"/>
    </xf>
    <xf numFmtId="20" fontId="32" fillId="130" borderId="18" xfId="0" applyNumberFormat="1" applyFont="1" applyFill="1" applyBorder="1" applyAlignment="1">
      <alignment horizontal="right" vertical="center" wrapText="1"/>
    </xf>
    <xf numFmtId="49" fontId="32" fillId="130" borderId="13" xfId="0" applyNumberFormat="1" applyFont="1" applyFill="1" applyBorder="1" applyAlignment="1">
      <alignment horizontal="right" vertical="center" wrapText="1"/>
    </xf>
    <xf numFmtId="20" fontId="31" fillId="130" borderId="13" xfId="0" applyNumberFormat="1" applyFont="1" applyFill="1" applyBorder="1" applyAlignment="1">
      <alignment horizontal="right" vertical="center" wrapText="1"/>
    </xf>
    <xf numFmtId="20" fontId="31" fillId="130" borderId="76" xfId="0" applyNumberFormat="1" applyFont="1" applyFill="1" applyBorder="1" applyAlignment="1">
      <alignment horizontal="right" vertical="center" wrapText="1"/>
    </xf>
    <xf numFmtId="20" fontId="32" fillId="130" borderId="59" xfId="0" applyNumberFormat="1" applyFont="1" applyFill="1" applyBorder="1" applyAlignment="1">
      <alignment horizontal="right" vertical="center" wrapText="1"/>
    </xf>
    <xf numFmtId="20" fontId="32" fillId="130" borderId="31" xfId="0" applyNumberFormat="1" applyFont="1" applyFill="1" applyBorder="1" applyAlignment="1">
      <alignment horizontal="right" vertical="center" wrapText="1"/>
    </xf>
    <xf numFmtId="49" fontId="31" fillId="130" borderId="13" xfId="0" applyNumberFormat="1" applyFont="1" applyFill="1" applyBorder="1" applyAlignment="1">
      <alignment horizontal="right" vertical="center" wrapText="1"/>
    </xf>
    <xf numFmtId="49" fontId="14" fillId="130" borderId="13" xfId="0" applyNumberFormat="1" applyFont="1" applyFill="1" applyBorder="1" applyAlignment="1">
      <alignment horizontal="right" vertical="center" wrapText="1"/>
    </xf>
    <xf numFmtId="49" fontId="25" fillId="131" borderId="11" xfId="0" applyNumberFormat="1" applyFont="1" applyFill="1" applyBorder="1" applyAlignment="1">
      <alignment horizontal="left" vertical="center" wrapText="1"/>
    </xf>
    <xf numFmtId="20" fontId="29" fillId="131" borderId="12" xfId="0" applyNumberFormat="1" applyFont="1" applyFill="1" applyBorder="1" applyAlignment="1">
      <alignment horizontal="right" vertical="center" wrapText="1"/>
    </xf>
    <xf numFmtId="20" fontId="22" fillId="131" borderId="13" xfId="0" applyNumberFormat="1" applyFont="1" applyFill="1" applyBorder="1" applyAlignment="1">
      <alignment horizontal="right" vertical="center" wrapText="1"/>
    </xf>
    <xf numFmtId="20" fontId="29" fillId="131" borderId="13" xfId="0" applyNumberFormat="1" applyFont="1" applyFill="1" applyBorder="1" applyAlignment="1">
      <alignment horizontal="right" vertical="center" wrapText="1"/>
    </xf>
    <xf numFmtId="20" fontId="22" fillId="131" borderId="76" xfId="0" applyNumberFormat="1" applyFont="1" applyFill="1" applyBorder="1" applyAlignment="1">
      <alignment horizontal="right" vertical="center" wrapText="1"/>
    </xf>
    <xf numFmtId="20" fontId="5" fillId="131" borderId="19" xfId="0" applyNumberFormat="1" applyFont="1" applyFill="1" applyBorder="1" applyAlignment="1">
      <alignment horizontal="right" vertical="center" wrapText="1"/>
    </xf>
    <xf numFmtId="20" fontId="22" fillId="131" borderId="17" xfId="0" applyNumberFormat="1" applyFont="1" applyFill="1" applyBorder="1" applyAlignment="1">
      <alignment horizontal="right" vertical="center" wrapText="1"/>
    </xf>
    <xf numFmtId="20" fontId="5" fillId="131" borderId="18" xfId="0" applyNumberFormat="1" applyFont="1" applyFill="1" applyBorder="1" applyAlignment="1">
      <alignment horizontal="right" vertical="center" wrapText="1"/>
    </xf>
    <xf numFmtId="20" fontId="30" fillId="131" borderId="13" xfId="0" applyNumberFormat="1" applyFont="1" applyFill="1" applyBorder="1" applyAlignment="1">
      <alignment horizontal="right" vertical="center" wrapText="1"/>
    </xf>
    <xf numFmtId="20" fontId="28" fillId="131" borderId="76" xfId="0" applyNumberFormat="1" applyFont="1" applyFill="1" applyBorder="1" applyAlignment="1">
      <alignment horizontal="right" vertical="center" wrapText="1"/>
    </xf>
    <xf numFmtId="20" fontId="30" fillId="131" borderId="59" xfId="0" applyNumberFormat="1" applyFont="1" applyFill="1" applyBorder="1" applyAlignment="1">
      <alignment horizontal="right" vertical="center" wrapText="1"/>
    </xf>
    <xf numFmtId="20" fontId="29" fillId="131" borderId="17" xfId="0" applyNumberFormat="1" applyFont="1" applyFill="1" applyBorder="1" applyAlignment="1">
      <alignment horizontal="right" vertical="center" wrapText="1"/>
    </xf>
    <xf numFmtId="20" fontId="28" fillId="131" borderId="13" xfId="0" applyNumberFormat="1" applyFont="1" applyFill="1" applyBorder="1" applyAlignment="1">
      <alignment horizontal="right" vertical="center" wrapText="1"/>
    </xf>
    <xf numFmtId="20" fontId="29" fillId="131" borderId="31" xfId="0" applyNumberFormat="1" applyFont="1" applyFill="1" applyBorder="1" applyAlignment="1">
      <alignment horizontal="right" vertical="center" wrapText="1"/>
    </xf>
    <xf numFmtId="49" fontId="29" fillId="131" borderId="13" xfId="0" applyNumberFormat="1" applyFont="1" applyFill="1" applyBorder="1" applyAlignment="1">
      <alignment horizontal="right" vertical="center" wrapText="1"/>
    </xf>
    <xf numFmtId="20" fontId="31" fillId="131" borderId="76" xfId="0" applyNumberFormat="1" applyFont="1" applyFill="1" applyBorder="1" applyAlignment="1">
      <alignment horizontal="right" vertical="center" wrapText="1"/>
    </xf>
    <xf numFmtId="49" fontId="14" fillId="131" borderId="13" xfId="0" applyNumberFormat="1" applyFont="1" applyFill="1" applyBorder="1" applyAlignment="1">
      <alignment horizontal="right" vertical="center" wrapText="1"/>
    </xf>
    <xf numFmtId="49" fontId="29" fillId="131" borderId="76" xfId="0" applyNumberFormat="1" applyFont="1" applyFill="1" applyBorder="1" applyAlignment="1">
      <alignment horizontal="right" vertical="center" wrapText="1"/>
    </xf>
    <xf numFmtId="20" fontId="14" fillId="131" borderId="13" xfId="0" applyNumberFormat="1" applyFont="1" applyFill="1" applyBorder="1" applyAlignment="1">
      <alignment horizontal="right" vertical="center" wrapText="1"/>
    </xf>
    <xf numFmtId="20" fontId="14" fillId="131" borderId="17" xfId="0" applyNumberFormat="1" applyFont="1" applyFill="1" applyBorder="1" applyAlignment="1">
      <alignment horizontal="right" vertical="center" wrapText="1"/>
    </xf>
    <xf numFmtId="20" fontId="28" fillId="131" borderId="59" xfId="0" applyNumberFormat="1" applyFont="1" applyFill="1" applyBorder="1" applyAlignment="1">
      <alignment horizontal="right" vertical="center" wrapText="1"/>
    </xf>
    <xf numFmtId="180" fontId="4" fillId="132" borderId="11" xfId="0" applyNumberFormat="1" applyFont="1" applyFill="1" applyBorder="1" applyAlignment="1">
      <alignment horizontal="left" vertical="center" wrapText="1"/>
    </xf>
    <xf numFmtId="180" fontId="2" fillId="132" borderId="12" xfId="0" applyNumberFormat="1" applyFont="1" applyFill="1" applyBorder="1" applyAlignment="1">
      <alignment horizontal="right" vertical="center" wrapText="1"/>
    </xf>
    <xf numFmtId="180" fontId="2" fillId="132" borderId="13" xfId="0" applyNumberFormat="1" applyFont="1" applyFill="1" applyBorder="1" applyAlignment="1">
      <alignment horizontal="right" vertical="center" wrapText="1"/>
    </xf>
    <xf numFmtId="180" fontId="2" fillId="132" borderId="76" xfId="0" applyNumberFormat="1" applyFont="1" applyFill="1" applyBorder="1" applyAlignment="1">
      <alignment horizontal="right" vertical="center" wrapText="1"/>
    </xf>
    <xf numFmtId="180" fontId="2" fillId="132" borderId="18" xfId="0" applyNumberFormat="1" applyFont="1" applyFill="1" applyBorder="1" applyAlignment="1">
      <alignment horizontal="right" vertical="center" wrapText="1"/>
    </xf>
    <xf numFmtId="180" fontId="2" fillId="132" borderId="17" xfId="0" applyNumberFormat="1" applyFont="1" applyFill="1" applyBorder="1" applyAlignment="1">
      <alignment horizontal="right" vertical="center" wrapText="1"/>
    </xf>
    <xf numFmtId="180" fontId="2" fillId="132" borderId="59" xfId="0" applyNumberFormat="1" applyFont="1" applyFill="1" applyBorder="1" applyAlignment="1">
      <alignment horizontal="right" vertical="center" wrapText="1"/>
    </xf>
    <xf numFmtId="180" fontId="21" fillId="132" borderId="13" xfId="0" applyNumberFormat="1" applyFont="1" applyFill="1" applyBorder="1" applyAlignment="1">
      <alignment horizontal="right" vertical="center" wrapText="1"/>
    </xf>
    <xf numFmtId="180" fontId="2" fillId="132" borderId="31" xfId="0" applyNumberFormat="1" applyFont="1" applyFill="1" applyBorder="1" applyAlignment="1">
      <alignment horizontal="right" vertical="center" wrapText="1"/>
    </xf>
    <xf numFmtId="180" fontId="28" fillId="132" borderId="17" xfId="0" applyNumberFormat="1" applyFont="1" applyFill="1" applyBorder="1" applyAlignment="1">
      <alignment horizontal="right" vertical="center" wrapText="1"/>
    </xf>
    <xf numFmtId="0" fontId="4" fillId="133" borderId="11" xfId="0" applyFont="1" applyFill="1" applyBorder="1" applyAlignment="1">
      <alignment horizontal="left" vertical="center" wrapText="1"/>
    </xf>
    <xf numFmtId="0" fontId="7" fillId="133" borderId="16" xfId="0" applyFont="1" applyFill="1" applyBorder="1" applyAlignment="1">
      <alignment horizontal="left" vertical="center" wrapText="1"/>
    </xf>
    <xf numFmtId="0" fontId="7" fillId="133" borderId="18" xfId="0" applyFont="1" applyFill="1" applyBorder="1" applyAlignment="1">
      <alignment horizontal="right" vertical="center" wrapText="1"/>
    </xf>
    <xf numFmtId="0" fontId="7" fillId="133" borderId="18" xfId="0" applyFont="1" applyFill="1" applyBorder="1" applyAlignment="1">
      <alignment horizontal="center" vertical="center" wrapText="1"/>
    </xf>
    <xf numFmtId="0" fontId="7" fillId="133" borderId="77" xfId="0" applyFont="1" applyFill="1" applyBorder="1" applyAlignment="1">
      <alignment horizontal="right" vertical="center" wrapText="1"/>
    </xf>
    <xf numFmtId="182" fontId="2" fillId="133" borderId="19" xfId="0" applyNumberFormat="1" applyFont="1" applyFill="1" applyBorder="1" applyAlignment="1">
      <alignment horizontal="right" vertical="center" wrapText="1"/>
    </xf>
    <xf numFmtId="182" fontId="2" fillId="133" borderId="18" xfId="0" applyNumberFormat="1" applyFont="1" applyFill="1" applyBorder="1" applyAlignment="1">
      <alignment horizontal="right" vertical="center" wrapText="1"/>
    </xf>
    <xf numFmtId="0" fontId="7" fillId="133" borderId="18" xfId="0" applyFont="1" applyFill="1" applyBorder="1" applyAlignment="1">
      <alignment horizontal="left" vertical="center" wrapText="1"/>
    </xf>
    <xf numFmtId="182" fontId="2" fillId="133" borderId="59" xfId="0" applyNumberFormat="1" applyFont="1" applyFill="1" applyBorder="1" applyAlignment="1">
      <alignment horizontal="right" vertical="center" wrapText="1"/>
    </xf>
    <xf numFmtId="0" fontId="7" fillId="133" borderId="34" xfId="0" applyFont="1" applyFill="1" applyBorder="1" applyAlignment="1">
      <alignment horizontal="left" vertical="center" wrapText="1"/>
    </xf>
    <xf numFmtId="49" fontId="3" fillId="134" borderId="11" xfId="0" applyNumberFormat="1" applyFont="1" applyFill="1" applyBorder="1" applyAlignment="1">
      <alignment horizontal="left" vertical="center" wrapText="1"/>
    </xf>
    <xf numFmtId="1" fontId="2" fillId="134" borderId="16" xfId="0" applyNumberFormat="1" applyFont="1" applyFill="1" applyBorder="1" applyAlignment="1">
      <alignment horizontal="left" vertical="center" wrapText="1"/>
    </xf>
    <xf numFmtId="1" fontId="2" fillId="134" borderId="18" xfId="0" applyNumberFormat="1" applyFont="1" applyFill="1" applyBorder="1" applyAlignment="1">
      <alignment horizontal="right" vertical="center" wrapText="1"/>
    </xf>
    <xf numFmtId="1" fontId="2" fillId="134" borderId="77" xfId="0" applyNumberFormat="1" applyFont="1" applyFill="1" applyBorder="1" applyAlignment="1">
      <alignment horizontal="right" vertical="center" wrapText="1"/>
    </xf>
    <xf numFmtId="181" fontId="2" fillId="134" borderId="19" xfId="0" applyNumberFormat="1" applyFont="1" applyFill="1" applyBorder="1" applyAlignment="1">
      <alignment horizontal="right" vertical="center" wrapText="1"/>
    </xf>
    <xf numFmtId="181" fontId="2" fillId="134" borderId="18" xfId="0" applyNumberFormat="1" applyFont="1" applyFill="1" applyBorder="1" applyAlignment="1">
      <alignment horizontal="right" vertical="center" wrapText="1"/>
    </xf>
    <xf numFmtId="181" fontId="2" fillId="134" borderId="59" xfId="0" applyNumberFormat="1" applyFont="1" applyFill="1" applyBorder="1" applyAlignment="1">
      <alignment horizontal="right" vertical="center" wrapText="1"/>
    </xf>
    <xf numFmtId="181" fontId="18" fillId="134" borderId="18" xfId="0" applyNumberFormat="1" applyFont="1" applyFill="1" applyBorder="1" applyAlignment="1">
      <alignment horizontal="right" vertical="center" wrapText="1"/>
    </xf>
    <xf numFmtId="49" fontId="4" fillId="135" borderId="11" xfId="0" applyNumberFormat="1" applyFont="1" applyFill="1" applyBorder="1" applyAlignment="1">
      <alignment horizontal="left" vertical="center" wrapText="1"/>
    </xf>
    <xf numFmtId="1" fontId="2" fillId="135" borderId="12" xfId="0" applyNumberFormat="1" applyFont="1" applyFill="1" applyBorder="1" applyAlignment="1">
      <alignment horizontal="right" vertical="center" wrapText="1"/>
    </xf>
    <xf numFmtId="1" fontId="2" fillId="135" borderId="13" xfId="0" applyNumberFormat="1" applyFont="1" applyFill="1" applyBorder="1" applyAlignment="1">
      <alignment horizontal="right" vertical="center" wrapText="1"/>
    </xf>
    <xf numFmtId="1" fontId="2" fillId="135" borderId="76" xfId="0" applyNumberFormat="1" applyFont="1" applyFill="1" applyBorder="1" applyAlignment="1">
      <alignment horizontal="right" vertical="center" wrapText="1"/>
    </xf>
    <xf numFmtId="182" fontId="2" fillId="135" borderId="19" xfId="0" applyNumberFormat="1" applyFont="1" applyFill="1" applyBorder="1" applyAlignment="1">
      <alignment horizontal="right" vertical="center" wrapText="1"/>
    </xf>
    <xf numFmtId="182" fontId="2" fillId="135" borderId="18" xfId="0" applyNumberFormat="1" applyFont="1" applyFill="1" applyBorder="1" applyAlignment="1">
      <alignment horizontal="right" vertical="center" wrapText="1"/>
    </xf>
    <xf numFmtId="1" fontId="2" fillId="135" borderId="17" xfId="0" applyNumberFormat="1" applyFont="1" applyFill="1" applyBorder="1" applyAlignment="1">
      <alignment horizontal="right" vertical="center" wrapText="1"/>
    </xf>
    <xf numFmtId="182" fontId="2" fillId="135" borderId="59" xfId="0" applyNumberFormat="1" applyFont="1" applyFill="1" applyBorder="1" applyAlignment="1">
      <alignment horizontal="right" vertical="center" wrapText="1"/>
    </xf>
    <xf numFmtId="1" fontId="2" fillId="135" borderId="31" xfId="0" applyNumberFormat="1" applyFont="1" applyFill="1" applyBorder="1" applyAlignment="1">
      <alignment horizontal="right" vertical="center" wrapText="1"/>
    </xf>
    <xf numFmtId="1" fontId="2" fillId="135" borderId="31" xfId="0" applyNumberFormat="1" applyFont="1" applyFill="1" applyBorder="1" applyAlignment="1">
      <alignment horizontal="left" vertical="center" wrapText="1"/>
    </xf>
    <xf numFmtId="1" fontId="2" fillId="135" borderId="17" xfId="0" applyNumberFormat="1" applyFont="1" applyFill="1" applyBorder="1" applyAlignment="1">
      <alignment horizontal="left" vertical="center" wrapText="1"/>
    </xf>
    <xf numFmtId="182" fontId="4" fillId="136" borderId="11" xfId="0" applyNumberFormat="1" applyFont="1" applyFill="1" applyBorder="1" applyAlignment="1">
      <alignment horizontal="left" vertical="center" wrapText="1"/>
    </xf>
    <xf numFmtId="182" fontId="2" fillId="136" borderId="12" xfId="0" applyNumberFormat="1" applyFont="1" applyFill="1" applyBorder="1" applyAlignment="1">
      <alignment horizontal="right" vertical="center" wrapText="1"/>
    </xf>
    <xf numFmtId="182" fontId="2" fillId="136" borderId="13" xfId="0" applyNumberFormat="1" applyFont="1" applyFill="1" applyBorder="1" applyAlignment="1">
      <alignment horizontal="right" vertical="center" wrapText="1"/>
    </xf>
    <xf numFmtId="182" fontId="2" fillId="136" borderId="76" xfId="0" applyNumberFormat="1" applyFont="1" applyFill="1" applyBorder="1" applyAlignment="1">
      <alignment horizontal="right" vertical="center" wrapText="1"/>
    </xf>
    <xf numFmtId="182" fontId="2" fillId="136" borderId="19" xfId="0" applyNumberFormat="1" applyFont="1" applyFill="1" applyBorder="1" applyAlignment="1">
      <alignment horizontal="right" vertical="center" wrapText="1"/>
    </xf>
    <xf numFmtId="182" fontId="2" fillId="136" borderId="18" xfId="0" applyNumberFormat="1" applyFont="1" applyFill="1" applyBorder="1" applyAlignment="1">
      <alignment horizontal="right" vertical="center" wrapText="1"/>
    </xf>
    <xf numFmtId="182" fontId="2" fillId="136" borderId="17" xfId="0" applyNumberFormat="1" applyFont="1" applyFill="1" applyBorder="1" applyAlignment="1">
      <alignment horizontal="right" vertical="center" wrapText="1"/>
    </xf>
    <xf numFmtId="182" fontId="2" fillId="136" borderId="59" xfId="0" applyNumberFormat="1" applyFont="1" applyFill="1" applyBorder="1" applyAlignment="1">
      <alignment horizontal="right" vertical="center" wrapText="1"/>
    </xf>
    <xf numFmtId="0" fontId="2" fillId="136" borderId="13" xfId="0" applyFont="1" applyFill="1" applyBorder="1" applyAlignment="1">
      <alignment horizontal="right" vertical="center" wrapText="1"/>
    </xf>
    <xf numFmtId="182" fontId="2" fillId="136" borderId="31" xfId="0" applyNumberFormat="1" applyFont="1" applyFill="1" applyBorder="1" applyAlignment="1">
      <alignment horizontal="right" vertical="center" wrapText="1"/>
    </xf>
    <xf numFmtId="49" fontId="3" fillId="137" borderId="11" xfId="0" applyNumberFormat="1" applyFont="1" applyFill="1" applyBorder="1" applyAlignment="1">
      <alignment horizontal="left" vertical="center" wrapText="1"/>
    </xf>
    <xf numFmtId="1" fontId="2" fillId="137" borderId="16" xfId="0" applyNumberFormat="1" applyFont="1" applyFill="1" applyBorder="1" applyAlignment="1">
      <alignment horizontal="left" vertical="center" wrapText="1"/>
    </xf>
    <xf numFmtId="1" fontId="2" fillId="137" borderId="18" xfId="0" applyNumberFormat="1" applyFont="1" applyFill="1" applyBorder="1" applyAlignment="1">
      <alignment horizontal="right" vertical="center" wrapText="1"/>
    </xf>
    <xf numFmtId="1" fontId="2" fillId="137" borderId="77" xfId="0" applyNumberFormat="1" applyFont="1" applyFill="1" applyBorder="1" applyAlignment="1">
      <alignment horizontal="right" vertical="center" wrapText="1"/>
    </xf>
    <xf numFmtId="181" fontId="2" fillId="137" borderId="19" xfId="0" applyNumberFormat="1" applyFont="1" applyFill="1" applyBorder="1" applyAlignment="1">
      <alignment horizontal="right" vertical="center" wrapText="1"/>
    </xf>
    <xf numFmtId="182" fontId="2" fillId="137" borderId="18" xfId="0" applyNumberFormat="1" applyFont="1" applyFill="1" applyBorder="1" applyAlignment="1">
      <alignment horizontal="right" vertical="center" wrapText="1"/>
    </xf>
    <xf numFmtId="181" fontId="2" fillId="137" borderId="59" xfId="0" applyNumberFormat="1" applyFont="1" applyFill="1" applyBorder="1" applyAlignment="1">
      <alignment horizontal="right" vertical="center" wrapText="1"/>
    </xf>
    <xf numFmtId="181" fontId="2" fillId="137" borderId="18" xfId="0" applyNumberFormat="1" applyFont="1" applyFill="1" applyBorder="1" applyAlignment="1">
      <alignment horizontal="right" vertical="center" wrapText="1"/>
    </xf>
    <xf numFmtId="0" fontId="4" fillId="140" borderId="11" xfId="0" applyFont="1" applyFill="1" applyBorder="1" applyAlignment="1">
      <alignment horizontal="left" vertical="center" wrapText="1"/>
    </xf>
    <xf numFmtId="0" fontId="7" fillId="140" borderId="16" xfId="0" applyFont="1" applyFill="1" applyBorder="1" applyAlignment="1">
      <alignment horizontal="left" vertical="center" wrapText="1"/>
    </xf>
    <xf numFmtId="0" fontId="7" fillId="140" borderId="18" xfId="0" applyFont="1" applyFill="1" applyBorder="1" applyAlignment="1">
      <alignment horizontal="right" vertical="center" wrapText="1"/>
    </xf>
    <xf numFmtId="0" fontId="7" fillId="140" borderId="18" xfId="0" applyFont="1" applyFill="1" applyBorder="1" applyAlignment="1">
      <alignment horizontal="center" vertical="center" wrapText="1"/>
    </xf>
    <xf numFmtId="0" fontId="7" fillId="140" borderId="77" xfId="0" applyFont="1" applyFill="1" applyBorder="1" applyAlignment="1">
      <alignment horizontal="right" vertical="center" wrapText="1"/>
    </xf>
    <xf numFmtId="182" fontId="2" fillId="140" borderId="19" xfId="0" applyNumberFormat="1" applyFont="1" applyFill="1" applyBorder="1" applyAlignment="1">
      <alignment horizontal="right" vertical="center" wrapText="1"/>
    </xf>
    <xf numFmtId="182" fontId="2" fillId="140" borderId="18" xfId="0" applyNumberFormat="1" applyFont="1" applyFill="1" applyBorder="1" applyAlignment="1">
      <alignment horizontal="right" vertical="center" wrapText="1"/>
    </xf>
    <xf numFmtId="0" fontId="7" fillId="140" borderId="18" xfId="0" applyFont="1" applyFill="1" applyBorder="1" applyAlignment="1">
      <alignment horizontal="left" vertical="center" wrapText="1"/>
    </xf>
    <xf numFmtId="182" fontId="2" fillId="140" borderId="59" xfId="0" applyNumberFormat="1" applyFont="1" applyFill="1" applyBorder="1" applyAlignment="1">
      <alignment horizontal="right" vertical="center" wrapText="1"/>
    </xf>
    <xf numFmtId="0" fontId="7" fillId="140" borderId="34" xfId="0" applyFont="1" applyFill="1" applyBorder="1" applyAlignment="1">
      <alignment horizontal="left" vertical="center" wrapText="1"/>
    </xf>
    <xf numFmtId="49" fontId="3" fillId="141" borderId="11" xfId="0" applyNumberFormat="1" applyFont="1" applyFill="1" applyBorder="1" applyAlignment="1">
      <alignment horizontal="left" vertical="center" wrapText="1"/>
    </xf>
    <xf numFmtId="0" fontId="2" fillId="141" borderId="16" xfId="0" applyFont="1" applyFill="1" applyBorder="1" applyAlignment="1">
      <alignment horizontal="right" vertical="center" wrapText="1"/>
    </xf>
    <xf numFmtId="0" fontId="2" fillId="141" borderId="18" xfId="0" applyFont="1" applyFill="1" applyBorder="1" applyAlignment="1">
      <alignment horizontal="right" vertical="center" wrapText="1"/>
    </xf>
    <xf numFmtId="0" fontId="2" fillId="141" borderId="77" xfId="0" applyFont="1" applyFill="1" applyBorder="1" applyAlignment="1">
      <alignment horizontal="right" vertical="center" wrapText="1"/>
    </xf>
    <xf numFmtId="181" fontId="2" fillId="141" borderId="19" xfId="0" applyNumberFormat="1" applyFont="1" applyFill="1" applyBorder="1" applyAlignment="1">
      <alignment horizontal="right" vertical="center" wrapText="1"/>
    </xf>
    <xf numFmtId="181" fontId="2" fillId="141" borderId="18" xfId="0" applyNumberFormat="1" applyFont="1" applyFill="1" applyBorder="1" applyAlignment="1">
      <alignment horizontal="right" vertical="center" wrapText="1"/>
    </xf>
    <xf numFmtId="181" fontId="2" fillId="141" borderId="59" xfId="0" applyNumberFormat="1" applyFont="1" applyFill="1" applyBorder="1" applyAlignment="1">
      <alignment horizontal="right" vertical="center" wrapText="1"/>
    </xf>
    <xf numFmtId="1" fontId="5" fillId="142" borderId="13" xfId="0" applyNumberFormat="1" applyFont="1" applyFill="1" applyBorder="1" applyAlignment="1">
      <alignment horizontal="right" vertical="center" wrapText="1"/>
    </xf>
    <xf numFmtId="1" fontId="6" fillId="142" borderId="13" xfId="0" applyNumberFormat="1" applyFont="1" applyFill="1" applyBorder="1" applyAlignment="1">
      <alignment horizontal="right" vertical="center" wrapText="1"/>
    </xf>
    <xf numFmtId="1" fontId="6" fillId="142" borderId="17" xfId="0" applyNumberFormat="1" applyFont="1" applyFill="1" applyBorder="1" applyAlignment="1">
      <alignment horizontal="right" vertical="center" wrapText="1"/>
    </xf>
    <xf numFmtId="1" fontId="2" fillId="142" borderId="13" xfId="0" applyNumberFormat="1" applyFont="1" applyFill="1" applyBorder="1" applyAlignment="1">
      <alignment horizontal="right" vertical="center" wrapText="1"/>
    </xf>
    <xf numFmtId="1" fontId="2" fillId="142" borderId="76" xfId="0" applyNumberFormat="1" applyFont="1" applyFill="1" applyBorder="1" applyAlignment="1">
      <alignment horizontal="right" vertical="center" wrapText="1"/>
    </xf>
    <xf numFmtId="182" fontId="6" fillId="142" borderId="59" xfId="0" applyNumberFormat="1" applyFont="1" applyFill="1" applyBorder="1" applyAlignment="1">
      <alignment horizontal="right" vertical="center" wrapText="1"/>
    </xf>
    <xf numFmtId="182" fontId="6" fillId="142" borderId="18" xfId="0" applyNumberFormat="1" applyFont="1" applyFill="1" applyBorder="1" applyAlignment="1">
      <alignment horizontal="right" vertical="center" wrapText="1"/>
    </xf>
    <xf numFmtId="1" fontId="32" fillId="142" borderId="13" xfId="0" applyNumberFormat="1" applyFont="1" applyFill="1" applyBorder="1" applyAlignment="1">
      <alignment horizontal="right" vertical="center" wrapText="1"/>
    </xf>
    <xf numFmtId="1" fontId="5" fillId="142" borderId="76" xfId="0" applyNumberFormat="1" applyFont="1" applyFill="1" applyBorder="1" applyAlignment="1">
      <alignment horizontal="right" vertical="center" wrapText="1"/>
    </xf>
    <xf numFmtId="1" fontId="5" fillId="142" borderId="17" xfId="0" applyNumberFormat="1" applyFont="1" applyFill="1" applyBorder="1" applyAlignment="1">
      <alignment horizontal="right" vertical="center" wrapText="1"/>
    </xf>
    <xf numFmtId="182" fontId="5" fillId="142" borderId="59" xfId="0" applyNumberFormat="1" applyFont="1" applyFill="1" applyBorder="1" applyAlignment="1">
      <alignment horizontal="right" vertical="center" wrapText="1"/>
    </xf>
    <xf numFmtId="182" fontId="5" fillId="142" borderId="18" xfId="0" applyNumberFormat="1" applyFont="1" applyFill="1" applyBorder="1" applyAlignment="1">
      <alignment horizontal="right" vertical="center" wrapText="1"/>
    </xf>
    <xf numFmtId="49" fontId="3" fillId="143" borderId="11" xfId="0" applyNumberFormat="1" applyFont="1" applyFill="1" applyBorder="1" applyAlignment="1">
      <alignment horizontal="left" vertical="center" wrapText="1"/>
    </xf>
    <xf numFmtId="49" fontId="17" fillId="143" borderId="18" xfId="0" applyNumberFormat="1" applyFont="1" applyFill="1" applyBorder="1" applyAlignment="1">
      <alignment horizontal="right" vertical="center" wrapText="1"/>
    </xf>
    <xf numFmtId="49" fontId="3" fillId="144" borderId="11" xfId="0" applyNumberFormat="1" applyFont="1" applyFill="1" applyBorder="1" applyAlignment="1">
      <alignment horizontal="left" vertical="center" wrapText="1"/>
    </xf>
    <xf numFmtId="0" fontId="46" fillId="144" borderId="12" xfId="0" applyFont="1" applyFill="1" applyBorder="1" applyAlignment="1">
      <alignment horizontal="left" vertical="center" wrapText="1"/>
    </xf>
    <xf numFmtId="0" fontId="46" fillId="144" borderId="13" xfId="0" applyFont="1" applyFill="1" applyBorder="1" applyAlignment="1">
      <alignment horizontal="right" vertical="center" wrapText="1"/>
    </xf>
    <xf numFmtId="0" fontId="47" fillId="144" borderId="13" xfId="0" applyFont="1" applyFill="1" applyBorder="1" applyAlignment="1">
      <alignment horizontal="right" vertical="center" wrapText="1"/>
    </xf>
    <xf numFmtId="0" fontId="47" fillId="144" borderId="76" xfId="0" applyFont="1" applyFill="1" applyBorder="1" applyAlignment="1">
      <alignment horizontal="right" vertical="center" wrapText="1"/>
    </xf>
    <xf numFmtId="181" fontId="48" fillId="144" borderId="19" xfId="0" applyNumberFormat="1" applyFont="1" applyFill="1" applyBorder="1" applyAlignment="1">
      <alignment horizontal="right" vertical="center" wrapText="1"/>
    </xf>
    <xf numFmtId="176" fontId="46" fillId="144" borderId="12" xfId="0" applyNumberFormat="1" applyFont="1" applyFill="1" applyBorder="1" applyAlignment="1">
      <alignment horizontal="left" vertical="center" wrapText="1"/>
    </xf>
    <xf numFmtId="176" fontId="47" fillId="144" borderId="13" xfId="0" applyNumberFormat="1" applyFont="1" applyFill="1" applyBorder="1" applyAlignment="1">
      <alignment horizontal="right" vertical="center" wrapText="1"/>
    </xf>
    <xf numFmtId="176" fontId="47" fillId="144" borderId="76" xfId="0" applyNumberFormat="1" applyFont="1" applyFill="1" applyBorder="1" applyAlignment="1">
      <alignment horizontal="right" vertical="center" wrapText="1"/>
    </xf>
    <xf numFmtId="181" fontId="46" fillId="144" borderId="18" xfId="0" applyNumberFormat="1" applyFont="1" applyFill="1" applyBorder="1" applyAlignment="1">
      <alignment horizontal="right" vertical="center" wrapText="1"/>
    </xf>
    <xf numFmtId="176" fontId="46" fillId="144" borderId="17" xfId="0" applyNumberFormat="1" applyFont="1" applyFill="1" applyBorder="1" applyAlignment="1">
      <alignment horizontal="left" vertical="center" wrapText="1"/>
    </xf>
    <xf numFmtId="176" fontId="46" fillId="144" borderId="13" xfId="0" applyNumberFormat="1" applyFont="1" applyFill="1" applyBorder="1" applyAlignment="1">
      <alignment horizontal="right" vertical="center" wrapText="1"/>
    </xf>
    <xf numFmtId="176" fontId="46" fillId="144" borderId="76" xfId="0" applyNumberFormat="1" applyFont="1" applyFill="1" applyBorder="1" applyAlignment="1">
      <alignment horizontal="right" vertical="center" wrapText="1"/>
    </xf>
    <xf numFmtId="181" fontId="47" fillId="144" borderId="59" xfId="0" applyNumberFormat="1" applyFont="1" applyFill="1" applyBorder="1" applyAlignment="1">
      <alignment horizontal="right" vertical="center" wrapText="1"/>
    </xf>
    <xf numFmtId="181" fontId="47" fillId="144" borderId="18" xfId="0" applyNumberFormat="1" applyFont="1" applyFill="1" applyBorder="1" applyAlignment="1">
      <alignment horizontal="right" vertical="center" wrapText="1"/>
    </xf>
    <xf numFmtId="176" fontId="46" fillId="144" borderId="31" xfId="0" applyNumberFormat="1" applyFont="1" applyFill="1" applyBorder="1" applyAlignment="1">
      <alignment horizontal="left" vertical="center" wrapText="1"/>
    </xf>
    <xf numFmtId="49" fontId="4" fillId="145" borderId="11" xfId="0" applyNumberFormat="1" applyFont="1" applyFill="1" applyBorder="1" applyAlignment="1">
      <alignment horizontal="left" vertical="center" wrapText="1"/>
    </xf>
    <xf numFmtId="49" fontId="2" fillId="145" borderId="12" xfId="0" applyNumberFormat="1" applyFont="1" applyFill="1" applyBorder="1" applyAlignment="1">
      <alignment horizontal="left" vertical="center" wrapText="1"/>
    </xf>
    <xf numFmtId="176" fontId="6" fillId="145" borderId="13" xfId="0" applyNumberFormat="1" applyFont="1" applyFill="1" applyBorder="1" applyAlignment="1">
      <alignment horizontal="right" vertical="center" wrapText="1"/>
    </xf>
    <xf numFmtId="176" fontId="6" fillId="145" borderId="76" xfId="0" applyNumberFormat="1" applyFont="1" applyFill="1" applyBorder="1" applyAlignment="1">
      <alignment horizontal="right" vertical="center" wrapText="1"/>
    </xf>
    <xf numFmtId="2" fontId="6" fillId="145" borderId="19" xfId="0" applyNumberFormat="1" applyFont="1" applyFill="1" applyBorder="1" applyAlignment="1">
      <alignment horizontal="right" vertical="center" wrapText="1"/>
    </xf>
    <xf numFmtId="176" fontId="6" fillId="145" borderId="12" xfId="0" applyNumberFormat="1" applyFont="1" applyFill="1" applyBorder="1" applyAlignment="1">
      <alignment horizontal="left" vertical="center" wrapText="1"/>
    </xf>
    <xf numFmtId="176" fontId="5" fillId="145" borderId="13" xfId="0" applyNumberFormat="1" applyFont="1" applyFill="1" applyBorder="1" applyAlignment="1">
      <alignment horizontal="right" vertical="center" wrapText="1"/>
    </xf>
    <xf numFmtId="176" fontId="6" fillId="145" borderId="17" xfId="0" applyNumberFormat="1" applyFont="1" applyFill="1" applyBorder="1" applyAlignment="1">
      <alignment horizontal="left" vertical="center" wrapText="1"/>
    </xf>
    <xf numFmtId="176" fontId="2" fillId="145" borderId="13" xfId="0" applyNumberFormat="1" applyFont="1" applyFill="1" applyBorder="1" applyAlignment="1">
      <alignment horizontal="right" vertical="center" wrapText="1"/>
    </xf>
    <xf numFmtId="0" fontId="2" fillId="145" borderId="76" xfId="0" applyFont="1" applyFill="1" applyBorder="1" applyAlignment="1">
      <alignment horizontal="right" vertical="center" wrapText="1"/>
    </xf>
    <xf numFmtId="176" fontId="6" fillId="145" borderId="13" xfId="0" applyNumberFormat="1" applyFont="1" applyFill="1" applyBorder="1" applyAlignment="1">
      <alignment horizontal="left" vertical="center" wrapText="1"/>
    </xf>
    <xf numFmtId="176" fontId="6" fillId="145" borderId="31" xfId="0" applyNumberFormat="1" applyFont="1" applyFill="1" applyBorder="1" applyAlignment="1">
      <alignment horizontal="left" vertical="center" wrapText="1"/>
    </xf>
    <xf numFmtId="176" fontId="6" fillId="145" borderId="19" xfId="0" applyNumberFormat="1" applyFont="1" applyFill="1" applyBorder="1" applyAlignment="1">
      <alignment horizontal="right" vertical="center" wrapText="1"/>
    </xf>
    <xf numFmtId="176" fontId="6" fillId="145" borderId="59" xfId="0" applyNumberFormat="1" applyFont="1" applyFill="1" applyBorder="1" applyAlignment="1">
      <alignment horizontal="right" vertical="center" wrapText="1"/>
    </xf>
    <xf numFmtId="0" fontId="2" fillId="145" borderId="13" xfId="0" applyFont="1" applyFill="1" applyBorder="1" applyAlignment="1">
      <alignment horizontal="right" vertical="center" wrapText="1"/>
    </xf>
    <xf numFmtId="0" fontId="2" fillId="145" borderId="12" xfId="0" applyFont="1" applyFill="1" applyBorder="1" applyAlignment="1">
      <alignment horizontal="left" vertical="center" wrapText="1"/>
    </xf>
    <xf numFmtId="181" fontId="2" fillId="145" borderId="18" xfId="0" applyNumberFormat="1" applyFont="1" applyFill="1" applyBorder="1" applyAlignment="1">
      <alignment horizontal="right" vertical="center" wrapText="1"/>
    </xf>
    <xf numFmtId="0" fontId="2" fillId="145" borderId="17" xfId="0" applyFont="1" applyFill="1" applyBorder="1" applyAlignment="1">
      <alignment horizontal="left" vertical="center" wrapText="1"/>
    </xf>
    <xf numFmtId="176" fontId="14" fillId="145" borderId="59" xfId="0" applyNumberFormat="1" applyFont="1" applyFill="1" applyBorder="1" applyAlignment="1">
      <alignment horizontal="right" vertical="center" wrapText="1"/>
    </xf>
    <xf numFmtId="0" fontId="2" fillId="145" borderId="13" xfId="0" applyFont="1" applyFill="1" applyBorder="1" applyAlignment="1">
      <alignment horizontal="left" vertical="center" wrapText="1"/>
    </xf>
    <xf numFmtId="176" fontId="14" fillId="145" borderId="18" xfId="0" applyNumberFormat="1" applyFont="1" applyFill="1" applyBorder="1" applyAlignment="1">
      <alignment horizontal="right" vertical="center" wrapText="1"/>
    </xf>
    <xf numFmtId="0" fontId="2" fillId="145" borderId="31" xfId="0" applyFont="1" applyFill="1" applyBorder="1" applyAlignment="1">
      <alignment horizontal="left" vertical="center" wrapText="1"/>
    </xf>
    <xf numFmtId="49" fontId="4" fillId="146" borderId="11" xfId="0" applyNumberFormat="1" applyFont="1" applyFill="1" applyBorder="1" applyAlignment="1">
      <alignment horizontal="left" vertical="center" wrapText="1"/>
    </xf>
    <xf numFmtId="177" fontId="2" fillId="146" borderId="12" xfId="0" applyNumberFormat="1" applyFont="1" applyFill="1" applyBorder="1" applyAlignment="1">
      <alignment horizontal="left" vertical="center" wrapText="1"/>
    </xf>
    <xf numFmtId="177" fontId="2" fillId="146" borderId="13" xfId="0" applyNumberFormat="1" applyFont="1" applyFill="1" applyBorder="1" applyAlignment="1">
      <alignment horizontal="right" vertical="center" wrapText="1"/>
    </xf>
    <xf numFmtId="177" fontId="6" fillId="146" borderId="76" xfId="0" applyNumberFormat="1" applyFont="1" applyFill="1" applyBorder="1" applyAlignment="1">
      <alignment horizontal="right" vertical="center" wrapText="1"/>
    </xf>
    <xf numFmtId="177" fontId="16" fillId="146" borderId="19" xfId="1" applyNumberFormat="1" applyFont="1" applyFill="1" applyBorder="1" applyAlignment="1">
      <alignment horizontal="right" vertical="center" wrapText="1"/>
    </xf>
    <xf numFmtId="177" fontId="2" fillId="146" borderId="13" xfId="1" applyNumberFormat="1" applyFont="1" applyFill="1" applyBorder="1" applyAlignment="1">
      <alignment horizontal="right" vertical="center" wrapText="1"/>
    </xf>
    <xf numFmtId="177" fontId="6" fillId="146" borderId="59" xfId="1" applyNumberFormat="1" applyFont="1" applyFill="1" applyBorder="1" applyAlignment="1">
      <alignment horizontal="right" vertical="center" wrapText="1"/>
    </xf>
    <xf numFmtId="177" fontId="2" fillId="146" borderId="17" xfId="1" applyNumberFormat="1" applyFont="1" applyFill="1" applyBorder="1" applyAlignment="1">
      <alignment horizontal="left" vertical="center" wrapText="1"/>
    </xf>
    <xf numFmtId="0" fontId="2" fillId="146" borderId="12" xfId="0" applyFont="1" applyFill="1" applyBorder="1" applyAlignment="1">
      <alignment horizontal="left" vertical="center" wrapText="1"/>
    </xf>
    <xf numFmtId="0" fontId="2" fillId="146" borderId="13" xfId="0" applyFont="1" applyFill="1" applyBorder="1" applyAlignment="1">
      <alignment horizontal="right" vertical="center" wrapText="1"/>
    </xf>
    <xf numFmtId="0" fontId="6" fillId="146" borderId="76" xfId="0" applyFont="1" applyFill="1" applyBorder="1" applyAlignment="1">
      <alignment horizontal="right" vertical="center" wrapText="1"/>
    </xf>
    <xf numFmtId="181" fontId="16" fillId="146" borderId="19" xfId="1" applyNumberFormat="1" applyFont="1" applyFill="1" applyBorder="1" applyAlignment="1">
      <alignment horizontal="right" vertical="center" wrapText="1"/>
    </xf>
    <xf numFmtId="176" fontId="2" fillId="146" borderId="12" xfId="0" applyNumberFormat="1" applyFont="1" applyFill="1" applyBorder="1" applyAlignment="1">
      <alignment horizontal="left" vertical="center" wrapText="1"/>
    </xf>
    <xf numFmtId="176" fontId="6" fillId="146" borderId="13" xfId="0" applyNumberFormat="1" applyFont="1" applyFill="1" applyBorder="1" applyAlignment="1">
      <alignment horizontal="right" vertical="center" wrapText="1"/>
    </xf>
    <xf numFmtId="176" fontId="6" fillId="146" borderId="76" xfId="0" applyNumberFormat="1" applyFont="1" applyFill="1" applyBorder="1" applyAlignment="1">
      <alignment horizontal="right" vertical="center" wrapText="1"/>
    </xf>
    <xf numFmtId="181" fontId="2" fillId="146" borderId="18" xfId="0" applyNumberFormat="1" applyFont="1" applyFill="1" applyBorder="1" applyAlignment="1">
      <alignment horizontal="right" vertical="center" wrapText="1"/>
    </xf>
    <xf numFmtId="176" fontId="2" fillId="146" borderId="17" xfId="0" applyNumberFormat="1" applyFont="1" applyFill="1" applyBorder="1" applyAlignment="1">
      <alignment horizontal="left" vertical="center" wrapText="1"/>
    </xf>
    <xf numFmtId="176" fontId="2" fillId="146" borderId="13" xfId="0" applyNumberFormat="1" applyFont="1" applyFill="1" applyBorder="1" applyAlignment="1">
      <alignment horizontal="right" vertical="center" wrapText="1"/>
    </xf>
    <xf numFmtId="176" fontId="2" fillId="146" borderId="76" xfId="0" applyNumberFormat="1" applyFont="1" applyFill="1" applyBorder="1" applyAlignment="1">
      <alignment horizontal="right" vertical="center" wrapText="1"/>
    </xf>
    <xf numFmtId="181" fontId="6" fillId="146" borderId="59" xfId="0" applyNumberFormat="1" applyFont="1" applyFill="1" applyBorder="1" applyAlignment="1">
      <alignment horizontal="right" vertical="center" wrapText="1"/>
    </xf>
    <xf numFmtId="181" fontId="6" fillId="146" borderId="18" xfId="0" applyNumberFormat="1" applyFont="1" applyFill="1" applyBorder="1" applyAlignment="1">
      <alignment horizontal="right" vertical="center" wrapText="1"/>
    </xf>
    <xf numFmtId="176" fontId="2" fillId="146" borderId="31" xfId="0" applyNumberFormat="1" applyFont="1" applyFill="1" applyBorder="1" applyAlignment="1">
      <alignment horizontal="left" vertical="center" wrapText="1"/>
    </xf>
    <xf numFmtId="49" fontId="4" fillId="147" borderId="11" xfId="0" applyNumberFormat="1" applyFont="1" applyFill="1" applyBorder="1" applyAlignment="1">
      <alignment horizontal="left" vertical="center" wrapText="1"/>
    </xf>
    <xf numFmtId="0" fontId="2" fillId="147" borderId="12" xfId="0" applyFont="1" applyFill="1" applyBorder="1" applyAlignment="1">
      <alignment horizontal="left" vertical="center" wrapText="1"/>
    </xf>
    <xf numFmtId="0" fontId="2" fillId="147" borderId="13" xfId="0" applyFont="1" applyFill="1" applyBorder="1" applyAlignment="1">
      <alignment horizontal="right" vertical="center" wrapText="1"/>
    </xf>
    <xf numFmtId="0" fontId="5" fillId="147" borderId="76" xfId="0" applyFont="1" applyFill="1" applyBorder="1" applyAlignment="1">
      <alignment horizontal="right" vertical="center" wrapText="1"/>
    </xf>
    <xf numFmtId="181" fontId="16" fillId="147" borderId="19" xfId="0" applyNumberFormat="1" applyFont="1" applyFill="1" applyBorder="1" applyAlignment="1">
      <alignment horizontal="right" vertical="center" wrapText="1"/>
    </xf>
    <xf numFmtId="176" fontId="2" fillId="147" borderId="12" xfId="0" applyNumberFormat="1" applyFont="1" applyFill="1" applyBorder="1" applyAlignment="1">
      <alignment horizontal="left" vertical="center" wrapText="1"/>
    </xf>
    <xf numFmtId="176" fontId="6" fillId="147" borderId="13" xfId="0" applyNumberFormat="1" applyFont="1" applyFill="1" applyBorder="1" applyAlignment="1">
      <alignment horizontal="right" vertical="center" wrapText="1"/>
    </xf>
    <xf numFmtId="176" fontId="6" fillId="147" borderId="76" xfId="0" applyNumberFormat="1" applyFont="1" applyFill="1" applyBorder="1" applyAlignment="1">
      <alignment horizontal="right" vertical="center" wrapText="1"/>
    </xf>
    <xf numFmtId="181" fontId="2" fillId="147" borderId="18" xfId="0" applyNumberFormat="1" applyFont="1" applyFill="1" applyBorder="1" applyAlignment="1">
      <alignment horizontal="right" vertical="center" wrapText="1"/>
    </xf>
    <xf numFmtId="176" fontId="2" fillId="147" borderId="17" xfId="0" applyNumberFormat="1" applyFont="1" applyFill="1" applyBorder="1" applyAlignment="1">
      <alignment horizontal="left" vertical="center" wrapText="1"/>
    </xf>
    <xf numFmtId="176" fontId="2" fillId="147" borderId="13" xfId="0" applyNumberFormat="1" applyFont="1" applyFill="1" applyBorder="1" applyAlignment="1">
      <alignment horizontal="right" vertical="center" wrapText="1"/>
    </xf>
    <xf numFmtId="176" fontId="2" fillId="147" borderId="76" xfId="0" applyNumberFormat="1" applyFont="1" applyFill="1" applyBorder="1" applyAlignment="1">
      <alignment horizontal="right" vertical="center" wrapText="1"/>
    </xf>
    <xf numFmtId="181" fontId="6" fillId="147" borderId="59" xfId="0" applyNumberFormat="1" applyFont="1" applyFill="1" applyBorder="1" applyAlignment="1">
      <alignment horizontal="right" vertical="center" wrapText="1"/>
    </xf>
    <xf numFmtId="181" fontId="6" fillId="147" borderId="18" xfId="0" applyNumberFormat="1" applyFont="1" applyFill="1" applyBorder="1" applyAlignment="1">
      <alignment horizontal="right" vertical="center" wrapText="1"/>
    </xf>
    <xf numFmtId="176" fontId="2" fillId="147" borderId="31" xfId="0" applyNumberFormat="1" applyFont="1" applyFill="1" applyBorder="1" applyAlignment="1">
      <alignment horizontal="left" vertical="center" wrapText="1"/>
    </xf>
    <xf numFmtId="181" fontId="17" fillId="147" borderId="59" xfId="0" applyNumberFormat="1" applyFont="1" applyFill="1" applyBorder="1" applyAlignment="1">
      <alignment horizontal="right" vertical="center" wrapText="1"/>
    </xf>
    <xf numFmtId="0" fontId="2" fillId="147" borderId="76" xfId="0" applyFont="1" applyFill="1" applyBorder="1" applyAlignment="1">
      <alignment horizontal="right" vertical="center" wrapText="1"/>
    </xf>
    <xf numFmtId="181" fontId="16" fillId="147" borderId="18" xfId="0" applyNumberFormat="1" applyFont="1" applyFill="1" applyBorder="1" applyAlignment="1">
      <alignment horizontal="right" vertical="center" wrapText="1"/>
    </xf>
    <xf numFmtId="49" fontId="4" fillId="148" borderId="11" xfId="0" applyNumberFormat="1" applyFont="1" applyFill="1" applyBorder="1" applyAlignment="1">
      <alignment horizontal="left" vertical="center" wrapText="1"/>
    </xf>
    <xf numFmtId="0" fontId="2" fillId="148" borderId="12" xfId="0" applyFont="1" applyFill="1" applyBorder="1" applyAlignment="1">
      <alignment horizontal="left" vertical="center" wrapText="1"/>
    </xf>
    <xf numFmtId="0" fontId="2" fillId="148" borderId="13" xfId="0" applyFont="1" applyFill="1" applyBorder="1" applyAlignment="1">
      <alignment horizontal="right" vertical="center" wrapText="1"/>
    </xf>
    <xf numFmtId="0" fontId="6" fillId="148" borderId="76" xfId="0" applyFont="1" applyFill="1" applyBorder="1" applyAlignment="1">
      <alignment horizontal="right" vertical="center" wrapText="1"/>
    </xf>
    <xf numFmtId="181" fontId="16" fillId="148" borderId="19" xfId="0" applyNumberFormat="1" applyFont="1" applyFill="1" applyBorder="1" applyAlignment="1">
      <alignment horizontal="right" vertical="center" wrapText="1"/>
    </xf>
    <xf numFmtId="176" fontId="2" fillId="148" borderId="12" xfId="0" applyNumberFormat="1" applyFont="1" applyFill="1" applyBorder="1" applyAlignment="1">
      <alignment horizontal="left" vertical="center" wrapText="1"/>
    </xf>
    <xf numFmtId="176" fontId="5" fillId="148" borderId="13" xfId="0" applyNumberFormat="1" applyFont="1" applyFill="1" applyBorder="1" applyAlignment="1">
      <alignment horizontal="right" vertical="center" wrapText="1"/>
    </xf>
    <xf numFmtId="176" fontId="6" fillId="148" borderId="76" xfId="0" applyNumberFormat="1" applyFont="1" applyFill="1" applyBorder="1" applyAlignment="1">
      <alignment horizontal="right" vertical="center" wrapText="1"/>
    </xf>
    <xf numFmtId="181" fontId="2" fillId="148" borderId="18" xfId="0" applyNumberFormat="1" applyFont="1" applyFill="1" applyBorder="1" applyAlignment="1">
      <alignment horizontal="right" vertical="center" wrapText="1"/>
    </xf>
    <xf numFmtId="176" fontId="2" fillId="148" borderId="17" xfId="0" applyNumberFormat="1" applyFont="1" applyFill="1" applyBorder="1" applyAlignment="1">
      <alignment horizontal="left" vertical="center" wrapText="1"/>
    </xf>
    <xf numFmtId="176" fontId="2" fillId="148" borderId="13" xfId="0" applyNumberFormat="1" applyFont="1" applyFill="1" applyBorder="1" applyAlignment="1">
      <alignment horizontal="right" vertical="center" wrapText="1"/>
    </xf>
    <xf numFmtId="176" fontId="2" fillId="148" borderId="76" xfId="0" applyNumberFormat="1" applyFont="1" applyFill="1" applyBorder="1" applyAlignment="1">
      <alignment horizontal="right" vertical="center" wrapText="1"/>
    </xf>
    <xf numFmtId="181" fontId="6" fillId="148" borderId="59" xfId="0" applyNumberFormat="1" applyFont="1" applyFill="1" applyBorder="1" applyAlignment="1">
      <alignment horizontal="right" vertical="center" wrapText="1"/>
    </xf>
    <xf numFmtId="181" fontId="6" fillId="148" borderId="18" xfId="0" applyNumberFormat="1" applyFont="1" applyFill="1" applyBorder="1" applyAlignment="1">
      <alignment horizontal="right" vertical="center" wrapText="1"/>
    </xf>
    <xf numFmtId="176" fontId="2" fillId="148" borderId="31" xfId="0" applyNumberFormat="1" applyFont="1" applyFill="1" applyBorder="1" applyAlignment="1">
      <alignment horizontal="left" vertical="center" wrapText="1"/>
    </xf>
    <xf numFmtId="0" fontId="2" fillId="148" borderId="23" xfId="0" applyFont="1" applyFill="1" applyBorder="1" applyAlignment="1">
      <alignment horizontal="left" vertical="center" wrapText="1"/>
    </xf>
    <xf numFmtId="0" fontId="2" fillId="148" borderId="24" xfId="0" applyFont="1" applyFill="1" applyBorder="1" applyAlignment="1">
      <alignment horizontal="right" vertical="center" wrapText="1"/>
    </xf>
    <xf numFmtId="0" fontId="5" fillId="148" borderId="79" xfId="0" applyFont="1" applyFill="1" applyBorder="1" applyAlignment="1">
      <alignment horizontal="right" vertical="center" wrapText="1"/>
    </xf>
    <xf numFmtId="181" fontId="16" fillId="148" borderId="36" xfId="0" applyNumberFormat="1" applyFont="1" applyFill="1" applyBorder="1" applyAlignment="1">
      <alignment horizontal="right" vertical="center" wrapText="1"/>
    </xf>
    <xf numFmtId="176" fontId="2" fillId="148" borderId="23" xfId="0" applyNumberFormat="1" applyFont="1" applyFill="1" applyBorder="1" applyAlignment="1">
      <alignment horizontal="left" vertical="center" wrapText="1"/>
    </xf>
    <xf numFmtId="176" fontId="6" fillId="148" borderId="24" xfId="0" applyNumberFormat="1" applyFont="1" applyFill="1" applyBorder="1" applyAlignment="1">
      <alignment horizontal="right" vertical="center" wrapText="1"/>
    </xf>
    <xf numFmtId="176" fontId="6" fillId="148" borderId="79" xfId="0" applyNumberFormat="1" applyFont="1" applyFill="1" applyBorder="1" applyAlignment="1">
      <alignment horizontal="right" vertical="center" wrapText="1"/>
    </xf>
    <xf numFmtId="181" fontId="2" fillId="148" borderId="67" xfId="0" applyNumberFormat="1" applyFont="1" applyFill="1" applyBorder="1" applyAlignment="1">
      <alignment horizontal="right" vertical="center" wrapText="1"/>
    </xf>
    <xf numFmtId="181" fontId="6" fillId="148" borderId="86" xfId="0" applyNumberFormat="1" applyFont="1" applyFill="1" applyBorder="1" applyAlignment="1">
      <alignment horizontal="right" vertical="center" wrapText="1"/>
    </xf>
    <xf numFmtId="181" fontId="6" fillId="148" borderId="67" xfId="0" applyNumberFormat="1" applyFont="1" applyFill="1" applyBorder="1" applyAlignment="1">
      <alignment horizontal="right" vertical="center" wrapText="1"/>
    </xf>
    <xf numFmtId="49" fontId="4" fillId="149" borderId="25" xfId="0" applyNumberFormat="1" applyFont="1" applyFill="1" applyBorder="1" applyAlignment="1">
      <alignment horizontal="left" vertical="center" wrapText="1"/>
    </xf>
    <xf numFmtId="176" fontId="2" fillId="149" borderId="18" xfId="0" applyNumberFormat="1" applyFont="1" applyFill="1" applyBorder="1" applyAlignment="1">
      <alignment horizontal="left" vertical="center" wrapText="1"/>
    </xf>
    <xf numFmtId="176" fontId="2" fillId="149" borderId="77" xfId="0" applyNumberFormat="1" applyFont="1" applyFill="1" applyBorder="1" applyAlignment="1">
      <alignment horizontal="left" vertical="center" wrapText="1"/>
    </xf>
    <xf numFmtId="176" fontId="2" fillId="149" borderId="17" xfId="0" applyNumberFormat="1" applyFont="1" applyFill="1" applyBorder="1" applyAlignment="1">
      <alignment horizontal="left" vertical="center" wrapText="1"/>
    </xf>
    <xf numFmtId="176" fontId="2" fillId="149" borderId="18" xfId="0" applyNumberFormat="1" applyFont="1" applyFill="1" applyBorder="1" applyAlignment="1">
      <alignment horizontal="right" vertical="center" wrapText="1"/>
    </xf>
    <xf numFmtId="176" fontId="2" fillId="149" borderId="77" xfId="0" applyNumberFormat="1" applyFont="1" applyFill="1" applyBorder="1" applyAlignment="1">
      <alignment horizontal="right" vertical="center" wrapText="1"/>
    </xf>
    <xf numFmtId="176" fontId="2" fillId="149" borderId="59" xfId="0" applyNumberFormat="1" applyFont="1" applyFill="1" applyBorder="1" applyAlignment="1">
      <alignment horizontal="left" vertical="center" wrapText="1"/>
    </xf>
    <xf numFmtId="49" fontId="4" fillId="150" borderId="11" xfId="0" applyNumberFormat="1" applyFont="1" applyFill="1" applyBorder="1" applyAlignment="1">
      <alignment horizontal="left" vertical="center" wrapText="1"/>
    </xf>
    <xf numFmtId="0" fontId="2" fillId="150" borderId="27" xfId="0" applyFont="1" applyFill="1" applyBorder="1" applyAlignment="1">
      <alignment horizontal="left" vertical="center" wrapText="1"/>
    </xf>
    <xf numFmtId="0" fontId="2" fillId="150" borderId="28" xfId="0" applyFont="1" applyFill="1" applyBorder="1" applyAlignment="1">
      <alignment horizontal="right" vertical="center" wrapText="1"/>
    </xf>
    <xf numFmtId="0" fontId="6" fillId="150" borderId="80" xfId="0" applyFont="1" applyFill="1" applyBorder="1" applyAlignment="1">
      <alignment horizontal="right" vertical="center" wrapText="1"/>
    </xf>
    <xf numFmtId="181" fontId="6" fillId="150" borderId="37" xfId="0" applyNumberFormat="1" applyFont="1" applyFill="1" applyBorder="1" applyAlignment="1">
      <alignment horizontal="right" vertical="center" wrapText="1"/>
    </xf>
    <xf numFmtId="176" fontId="2" fillId="150" borderId="27" xfId="0" applyNumberFormat="1" applyFont="1" applyFill="1" applyBorder="1" applyAlignment="1">
      <alignment horizontal="left" vertical="center" wrapText="1"/>
    </xf>
    <xf numFmtId="176" fontId="6" fillId="150" borderId="28" xfId="0" applyNumberFormat="1" applyFont="1" applyFill="1" applyBorder="1" applyAlignment="1">
      <alignment horizontal="right" vertical="center" wrapText="1"/>
    </xf>
    <xf numFmtId="176" fontId="2" fillId="150" borderId="28" xfId="0" applyNumberFormat="1" applyFont="1" applyFill="1" applyBorder="1" applyAlignment="1">
      <alignment horizontal="right" vertical="center" wrapText="1"/>
    </xf>
    <xf numFmtId="176" fontId="6" fillId="150" borderId="80" xfId="0" applyNumberFormat="1" applyFont="1" applyFill="1" applyBorder="1" applyAlignment="1">
      <alignment horizontal="right" vertical="center" wrapText="1"/>
    </xf>
    <xf numFmtId="181" fontId="2" fillId="150" borderId="82" xfId="0" applyNumberFormat="1" applyFont="1" applyFill="1" applyBorder="1" applyAlignment="1">
      <alignment horizontal="right" vertical="center" wrapText="1"/>
    </xf>
    <xf numFmtId="176" fontId="2" fillId="150" borderId="17" xfId="0" applyNumberFormat="1" applyFont="1" applyFill="1" applyBorder="1" applyAlignment="1">
      <alignment horizontal="left" vertical="center" wrapText="1"/>
    </xf>
    <xf numFmtId="176" fontId="2" fillId="150" borderId="13" xfId="0" applyNumberFormat="1" applyFont="1" applyFill="1" applyBorder="1" applyAlignment="1">
      <alignment horizontal="right" vertical="center" wrapText="1"/>
    </xf>
    <xf numFmtId="176" fontId="2" fillId="150" borderId="76" xfId="0" applyNumberFormat="1" applyFont="1" applyFill="1" applyBorder="1" applyAlignment="1">
      <alignment horizontal="right" vertical="center" wrapText="1"/>
    </xf>
    <xf numFmtId="181" fontId="6" fillId="150" borderId="85" xfId="0" applyNumberFormat="1" applyFont="1" applyFill="1" applyBorder="1" applyAlignment="1">
      <alignment horizontal="right" vertical="center" wrapText="1"/>
    </xf>
    <xf numFmtId="181" fontId="6" fillId="150" borderId="82" xfId="0" applyNumberFormat="1" applyFont="1" applyFill="1" applyBorder="1" applyAlignment="1">
      <alignment horizontal="right" vertical="center" wrapText="1"/>
    </xf>
    <xf numFmtId="176" fontId="2" fillId="150" borderId="31" xfId="0" applyNumberFormat="1" applyFont="1" applyFill="1" applyBorder="1" applyAlignment="1">
      <alignment horizontal="left" vertical="center" wrapText="1"/>
    </xf>
    <xf numFmtId="181" fontId="16" fillId="150" borderId="82" xfId="0" applyNumberFormat="1" applyFont="1" applyFill="1" applyBorder="1" applyAlignment="1">
      <alignment horizontal="right" vertical="center" wrapText="1"/>
    </xf>
    <xf numFmtId="0" fontId="2" fillId="150" borderId="12" xfId="0" applyFont="1" applyFill="1" applyBorder="1" applyAlignment="1">
      <alignment horizontal="left" vertical="center" wrapText="1"/>
    </xf>
    <xf numFmtId="0" fontId="2" fillId="150" borderId="13" xfId="0" applyFont="1" applyFill="1" applyBorder="1" applyAlignment="1">
      <alignment horizontal="right" vertical="center" wrapText="1"/>
    </xf>
    <xf numFmtId="0" fontId="2" fillId="150" borderId="76" xfId="0" applyFont="1" applyFill="1" applyBorder="1" applyAlignment="1">
      <alignment horizontal="right" vertical="center" wrapText="1"/>
    </xf>
    <xf numFmtId="181" fontId="2" fillId="150" borderId="19" xfId="0" applyNumberFormat="1" applyFont="1" applyFill="1" applyBorder="1" applyAlignment="1">
      <alignment horizontal="right" vertical="center" wrapText="1"/>
    </xf>
    <xf numFmtId="176" fontId="2" fillId="150" borderId="12" xfId="0" applyNumberFormat="1" applyFont="1" applyFill="1" applyBorder="1" applyAlignment="1">
      <alignment horizontal="left" vertical="center" wrapText="1"/>
    </xf>
    <xf numFmtId="176" fontId="5" fillId="150" borderId="13" xfId="0" applyNumberFormat="1" applyFont="1" applyFill="1" applyBorder="1" applyAlignment="1">
      <alignment horizontal="right" vertical="center" wrapText="1"/>
    </xf>
    <xf numFmtId="181" fontId="2" fillId="150" borderId="18" xfId="0" applyNumberFormat="1" applyFont="1" applyFill="1" applyBorder="1" applyAlignment="1">
      <alignment horizontal="right" vertical="center" wrapText="1"/>
    </xf>
    <xf numFmtId="176" fontId="2" fillId="150" borderId="13" xfId="0" applyNumberFormat="1" applyFont="1" applyFill="1" applyBorder="1" applyAlignment="1">
      <alignment horizontal="right" vertical="center"/>
    </xf>
    <xf numFmtId="181" fontId="6" fillId="150" borderId="59" xfId="0" applyNumberFormat="1" applyFont="1" applyFill="1" applyBorder="1" applyAlignment="1">
      <alignment horizontal="right" vertical="center" wrapText="1"/>
    </xf>
    <xf numFmtId="181" fontId="6" fillId="150" borderId="18" xfId="0" applyNumberFormat="1" applyFont="1" applyFill="1" applyBorder="1" applyAlignment="1">
      <alignment horizontal="right" vertical="center" wrapText="1"/>
    </xf>
    <xf numFmtId="181" fontId="16" fillId="150" borderId="18" xfId="0" applyNumberFormat="1" applyFont="1" applyFill="1" applyBorder="1" applyAlignment="1">
      <alignment horizontal="right" vertical="center" wrapText="1"/>
    </xf>
    <xf numFmtId="0" fontId="6" fillId="150" borderId="76" xfId="0" applyFont="1" applyFill="1" applyBorder="1" applyAlignment="1">
      <alignment horizontal="right" vertical="center" wrapText="1"/>
    </xf>
    <xf numFmtId="181" fontId="6" fillId="150" borderId="19" xfId="0" applyNumberFormat="1" applyFont="1" applyFill="1" applyBorder="1" applyAlignment="1">
      <alignment horizontal="right" vertical="center" wrapText="1"/>
    </xf>
    <xf numFmtId="176" fontId="6" fillId="150" borderId="13" xfId="0" applyNumberFormat="1" applyFont="1" applyFill="1" applyBorder="1" applyAlignment="1">
      <alignment horizontal="right" vertical="center" wrapText="1"/>
    </xf>
    <xf numFmtId="176" fontId="6" fillId="150" borderId="76" xfId="0" applyNumberFormat="1" applyFont="1" applyFill="1" applyBorder="1" applyAlignment="1">
      <alignment horizontal="right" vertical="center" wrapText="1"/>
    </xf>
    <xf numFmtId="49" fontId="4" fillId="151" borderId="11" xfId="0" applyNumberFormat="1" applyFont="1" applyFill="1" applyBorder="1" applyAlignment="1">
      <alignment horizontal="left" vertical="center" wrapText="1"/>
    </xf>
    <xf numFmtId="0" fontId="2" fillId="151" borderId="16" xfId="0" applyFont="1" applyFill="1" applyBorder="1" applyAlignment="1">
      <alignment horizontal="left" vertical="center" wrapText="1"/>
    </xf>
    <xf numFmtId="0" fontId="2" fillId="151" borderId="18" xfId="0" applyFont="1" applyFill="1" applyBorder="1" applyAlignment="1">
      <alignment horizontal="right" vertical="center" wrapText="1"/>
    </xf>
    <xf numFmtId="0" fontId="2" fillId="151" borderId="18" xfId="0" applyFont="1" applyFill="1" applyBorder="1" applyAlignment="1">
      <alignment horizontal="center" vertical="center" wrapText="1"/>
    </xf>
    <xf numFmtId="0" fontId="2" fillId="151" borderId="77" xfId="0" applyFont="1" applyFill="1" applyBorder="1" applyAlignment="1">
      <alignment horizontal="left" vertical="center" wrapText="1"/>
    </xf>
    <xf numFmtId="181" fontId="2" fillId="151" borderId="19" xfId="0" applyNumberFormat="1" applyFont="1" applyFill="1" applyBorder="1" applyAlignment="1">
      <alignment horizontal="right" vertical="center" wrapText="1"/>
    </xf>
    <xf numFmtId="176" fontId="2" fillId="151" borderId="16" xfId="0" applyNumberFormat="1" applyFont="1" applyFill="1" applyBorder="1" applyAlignment="1">
      <alignment horizontal="left" vertical="center" wrapText="1"/>
    </xf>
    <xf numFmtId="176" fontId="2" fillId="151" borderId="18" xfId="0" applyNumberFormat="1" applyFont="1" applyFill="1" applyBorder="1" applyAlignment="1">
      <alignment horizontal="right" vertical="center" wrapText="1"/>
    </xf>
    <xf numFmtId="176" fontId="2" fillId="151" borderId="77" xfId="0" applyNumberFormat="1" applyFont="1" applyFill="1" applyBorder="1" applyAlignment="1">
      <alignment horizontal="right" vertical="center" wrapText="1"/>
    </xf>
    <xf numFmtId="181" fontId="2" fillId="151" borderId="18" xfId="0" applyNumberFormat="1" applyFont="1" applyFill="1" applyBorder="1" applyAlignment="1">
      <alignment horizontal="right" vertical="center" wrapText="1"/>
    </xf>
    <xf numFmtId="181" fontId="2" fillId="151" borderId="59" xfId="0" applyNumberFormat="1" applyFont="1" applyFill="1" applyBorder="1" applyAlignment="1">
      <alignment horizontal="right" vertical="center" wrapText="1"/>
    </xf>
    <xf numFmtId="176" fontId="2" fillId="151" borderId="18" xfId="0" applyNumberFormat="1" applyFont="1" applyFill="1" applyBorder="1" applyAlignment="1">
      <alignment horizontal="left" vertical="center" wrapText="1"/>
    </xf>
    <xf numFmtId="49" fontId="4" fillId="152" borderId="11" xfId="0" applyNumberFormat="1" applyFont="1" applyFill="1" applyBorder="1" applyAlignment="1">
      <alignment horizontal="left" vertical="center" wrapText="1"/>
    </xf>
    <xf numFmtId="0" fontId="2" fillId="152" borderId="12" xfId="0" applyFont="1" applyFill="1" applyBorder="1" applyAlignment="1">
      <alignment horizontal="left" vertical="center" wrapText="1"/>
    </xf>
    <xf numFmtId="0" fontId="2" fillId="152" borderId="13" xfId="0" applyFont="1" applyFill="1" applyBorder="1" applyAlignment="1">
      <alignment horizontal="right" vertical="center" wrapText="1"/>
    </xf>
    <xf numFmtId="0" fontId="6" fillId="152" borderId="76" xfId="0" applyFont="1" applyFill="1" applyBorder="1" applyAlignment="1">
      <alignment horizontal="right" vertical="center" wrapText="1"/>
    </xf>
    <xf numFmtId="181" fontId="6" fillId="152" borderId="19" xfId="0" applyNumberFormat="1" applyFont="1" applyFill="1" applyBorder="1" applyAlignment="1">
      <alignment horizontal="right" vertical="center" wrapText="1"/>
    </xf>
    <xf numFmtId="176" fontId="2" fillId="152" borderId="12" xfId="0" applyNumberFormat="1" applyFont="1" applyFill="1" applyBorder="1" applyAlignment="1">
      <alignment horizontal="left" vertical="center" wrapText="1"/>
    </xf>
    <xf numFmtId="176" fontId="6" fillId="152" borderId="13" xfId="0" applyNumberFormat="1" applyFont="1" applyFill="1" applyBorder="1" applyAlignment="1">
      <alignment horizontal="right" vertical="center" wrapText="1"/>
    </xf>
    <xf numFmtId="176" fontId="6" fillId="152" borderId="76" xfId="0" applyNumberFormat="1" applyFont="1" applyFill="1" applyBorder="1" applyAlignment="1">
      <alignment horizontal="right" vertical="center" wrapText="1"/>
    </xf>
    <xf numFmtId="181" fontId="2" fillId="152" borderId="18" xfId="0" applyNumberFormat="1" applyFont="1" applyFill="1" applyBorder="1" applyAlignment="1">
      <alignment horizontal="right" vertical="center" wrapText="1"/>
    </xf>
    <xf numFmtId="176" fontId="2" fillId="152" borderId="17" xfId="0" applyNumberFormat="1" applyFont="1" applyFill="1" applyBorder="1" applyAlignment="1">
      <alignment horizontal="left" vertical="center" wrapText="1"/>
    </xf>
    <xf numFmtId="176" fontId="2" fillId="152" borderId="13" xfId="0" applyNumberFormat="1" applyFont="1" applyFill="1" applyBorder="1" applyAlignment="1">
      <alignment horizontal="right" vertical="center" wrapText="1"/>
    </xf>
    <xf numFmtId="176" fontId="2" fillId="152" borderId="76" xfId="0" applyNumberFormat="1" applyFont="1" applyFill="1" applyBorder="1" applyAlignment="1">
      <alignment horizontal="right" vertical="center" wrapText="1"/>
    </xf>
    <xf numFmtId="181" fontId="6" fillId="152" borderId="59" xfId="0" applyNumberFormat="1" applyFont="1" applyFill="1" applyBorder="1" applyAlignment="1">
      <alignment horizontal="right" vertical="center" wrapText="1"/>
    </xf>
    <xf numFmtId="181" fontId="6" fillId="152" borderId="18" xfId="0" applyNumberFormat="1" applyFont="1" applyFill="1" applyBorder="1" applyAlignment="1">
      <alignment horizontal="right" vertical="center" wrapText="1"/>
    </xf>
    <xf numFmtId="176" fontId="2" fillId="152" borderId="31" xfId="0" applyNumberFormat="1" applyFont="1" applyFill="1" applyBorder="1" applyAlignment="1">
      <alignment horizontal="left" vertical="center" wrapText="1"/>
    </xf>
    <xf numFmtId="181" fontId="16" fillId="152" borderId="18" xfId="0" applyNumberFormat="1" applyFont="1" applyFill="1" applyBorder="1" applyAlignment="1">
      <alignment horizontal="right" vertical="center" wrapText="1"/>
    </xf>
    <xf numFmtId="0" fontId="5" fillId="152" borderId="76" xfId="0" applyFont="1" applyFill="1" applyBorder="1" applyAlignment="1">
      <alignment horizontal="right" vertical="center" wrapText="1"/>
    </xf>
    <xf numFmtId="181" fontId="5" fillId="152" borderId="19" xfId="0" applyNumberFormat="1" applyFont="1" applyFill="1" applyBorder="1" applyAlignment="1">
      <alignment horizontal="right" vertical="center" wrapText="1"/>
    </xf>
    <xf numFmtId="181" fontId="7" fillId="119" borderId="19" xfId="0" applyNumberFormat="1" applyFont="1" applyFill="1" applyBorder="1" applyAlignment="1">
      <alignment horizontal="right" vertical="center" wrapText="1"/>
    </xf>
    <xf numFmtId="181" fontId="7" fillId="119" borderId="18" xfId="0" applyNumberFormat="1" applyFont="1" applyFill="1" applyBorder="1" applyAlignment="1">
      <alignment horizontal="right" vertical="center" wrapText="1"/>
    </xf>
    <xf numFmtId="0" fontId="7" fillId="119" borderId="17" xfId="0" applyFont="1" applyFill="1" applyBorder="1" applyAlignment="1">
      <alignment horizontal="left" vertical="center" wrapText="1"/>
    </xf>
    <xf numFmtId="0" fontId="7" fillId="119" borderId="13" xfId="0" applyFont="1" applyFill="1" applyBorder="1" applyAlignment="1">
      <alignment horizontal="right" vertical="center" wrapText="1"/>
    </xf>
    <xf numFmtId="0" fontId="7" fillId="119" borderId="76" xfId="0" applyFont="1" applyFill="1" applyBorder="1" applyAlignment="1">
      <alignment horizontal="right" vertical="center" wrapText="1"/>
    </xf>
    <xf numFmtId="181" fontId="7" fillId="119" borderId="59" xfId="0" applyNumberFormat="1" applyFont="1" applyFill="1" applyBorder="1" applyAlignment="1">
      <alignment horizontal="right" vertical="center" wrapText="1"/>
    </xf>
    <xf numFmtId="0" fontId="7" fillId="119" borderId="31" xfId="0" applyFont="1" applyFill="1" applyBorder="1" applyAlignment="1">
      <alignment horizontal="left" vertical="center" wrapText="1"/>
    </xf>
    <xf numFmtId="49" fontId="3" fillId="150" borderId="11" xfId="0" applyNumberFormat="1" applyFont="1" applyFill="1" applyBorder="1" applyAlignment="1">
      <alignment horizontal="left" vertical="center" wrapText="1"/>
    </xf>
    <xf numFmtId="0" fontId="2" fillId="150" borderId="16" xfId="0" applyFont="1" applyFill="1" applyBorder="1" applyAlignment="1">
      <alignment horizontal="left" vertical="center" wrapText="1"/>
    </xf>
    <xf numFmtId="0" fontId="2" fillId="150" borderId="18" xfId="0" applyFont="1" applyFill="1" applyBorder="1" applyAlignment="1">
      <alignment horizontal="right" vertical="center" wrapText="1"/>
    </xf>
    <xf numFmtId="0" fontId="2" fillId="150" borderId="77" xfId="0" applyFont="1" applyFill="1" applyBorder="1" applyAlignment="1">
      <alignment horizontal="right" vertical="center" wrapText="1"/>
    </xf>
    <xf numFmtId="176" fontId="2" fillId="150" borderId="18" xfId="0" applyNumberFormat="1" applyFont="1" applyFill="1" applyBorder="1" applyAlignment="1">
      <alignment horizontal="right" vertical="center" wrapText="1"/>
    </xf>
    <xf numFmtId="176" fontId="2" fillId="150" borderId="77" xfId="0" applyNumberFormat="1" applyFont="1" applyFill="1" applyBorder="1" applyAlignment="1">
      <alignment horizontal="right" vertical="center" wrapText="1"/>
    </xf>
    <xf numFmtId="0" fontId="2" fillId="150" borderId="17" xfId="0" applyFont="1" applyFill="1" applyBorder="1" applyAlignment="1">
      <alignment horizontal="left" vertical="center" wrapText="1"/>
    </xf>
    <xf numFmtId="181" fontId="18" fillId="150" borderId="59" xfId="0" applyNumberFormat="1" applyFont="1" applyFill="1" applyBorder="1" applyAlignment="1">
      <alignment horizontal="right" vertical="center" wrapText="1"/>
    </xf>
    <xf numFmtId="181" fontId="22" fillId="150" borderId="18" xfId="0" applyNumberFormat="1" applyFont="1" applyFill="1" applyBorder="1" applyAlignment="1">
      <alignment horizontal="right" vertical="center" wrapText="1"/>
    </xf>
    <xf numFmtId="181" fontId="18" fillId="150" borderId="18" xfId="0" applyNumberFormat="1" applyFont="1" applyFill="1" applyBorder="1" applyAlignment="1">
      <alignment horizontal="right" vertical="center" wrapText="1"/>
    </xf>
    <xf numFmtId="181" fontId="17" fillId="150" borderId="18" xfId="0" applyNumberFormat="1" applyFont="1" applyFill="1" applyBorder="1" applyAlignment="1">
      <alignment horizontal="right" vertical="center" wrapText="1"/>
    </xf>
    <xf numFmtId="181" fontId="17" fillId="150" borderId="59" xfId="0" applyNumberFormat="1" applyFont="1" applyFill="1" applyBorder="1" applyAlignment="1">
      <alignment horizontal="right" vertical="center" wrapText="1"/>
    </xf>
    <xf numFmtId="49" fontId="4" fillId="153" borderId="11" xfId="0" applyNumberFormat="1" applyFont="1" applyFill="1" applyBorder="1" applyAlignment="1">
      <alignment horizontal="left" vertical="center" wrapText="1"/>
    </xf>
    <xf numFmtId="0" fontId="2" fillId="153" borderId="12" xfId="0" applyFont="1" applyFill="1" applyBorder="1" applyAlignment="1">
      <alignment horizontal="left" vertical="center" wrapText="1"/>
    </xf>
    <xf numFmtId="0" fontId="2" fillId="153" borderId="13" xfId="0" applyFont="1" applyFill="1" applyBorder="1" applyAlignment="1">
      <alignment horizontal="right" vertical="center" wrapText="1"/>
    </xf>
    <xf numFmtId="0" fontId="2" fillId="153" borderId="76" xfId="0" applyFont="1" applyFill="1" applyBorder="1" applyAlignment="1">
      <alignment horizontal="right" vertical="center" wrapText="1"/>
    </xf>
    <xf numFmtId="181" fontId="2" fillId="153" borderId="19" xfId="0" applyNumberFormat="1" applyFont="1" applyFill="1" applyBorder="1" applyAlignment="1">
      <alignment horizontal="right" vertical="center" wrapText="1"/>
    </xf>
    <xf numFmtId="176" fontId="2" fillId="153" borderId="13" xfId="0" applyNumberFormat="1" applyFont="1" applyFill="1" applyBorder="1" applyAlignment="1">
      <alignment horizontal="right" vertical="center" wrapText="1"/>
    </xf>
    <xf numFmtId="176" fontId="6" fillId="153" borderId="13" xfId="0" applyNumberFormat="1" applyFont="1" applyFill="1" applyBorder="1" applyAlignment="1">
      <alignment horizontal="right" vertical="center" wrapText="1"/>
    </xf>
    <xf numFmtId="176" fontId="6" fillId="153" borderId="76" xfId="0" applyNumberFormat="1" applyFont="1" applyFill="1" applyBorder="1" applyAlignment="1">
      <alignment horizontal="right" vertical="center" wrapText="1"/>
    </xf>
    <xf numFmtId="181" fontId="2" fillId="153" borderId="18" xfId="0" applyNumberFormat="1" applyFont="1" applyFill="1" applyBorder="1" applyAlignment="1">
      <alignment horizontal="right" vertical="center" wrapText="1"/>
    </xf>
    <xf numFmtId="176" fontId="2" fillId="153" borderId="17" xfId="0" applyNumberFormat="1" applyFont="1" applyFill="1" applyBorder="1" applyAlignment="1">
      <alignment horizontal="left" vertical="center" wrapText="1"/>
    </xf>
    <xf numFmtId="176" fontId="2" fillId="153" borderId="76" xfId="0" applyNumberFormat="1" applyFont="1" applyFill="1" applyBorder="1" applyAlignment="1">
      <alignment horizontal="right" vertical="center" wrapText="1"/>
    </xf>
    <xf numFmtId="181" fontId="6" fillId="153" borderId="59" xfId="0" applyNumberFormat="1" applyFont="1" applyFill="1" applyBorder="1" applyAlignment="1">
      <alignment horizontal="right" vertical="center" wrapText="1"/>
    </xf>
    <xf numFmtId="181" fontId="6" fillId="153" borderId="18" xfId="0" applyNumberFormat="1" applyFont="1" applyFill="1" applyBorder="1" applyAlignment="1">
      <alignment horizontal="right" vertical="center" wrapText="1"/>
    </xf>
    <xf numFmtId="176" fontId="2" fillId="153" borderId="31" xfId="0" applyNumberFormat="1" applyFont="1" applyFill="1" applyBorder="1" applyAlignment="1">
      <alignment horizontal="left" vertical="center" wrapText="1"/>
    </xf>
    <xf numFmtId="176" fontId="5" fillId="153" borderId="13" xfId="0" applyNumberFormat="1" applyFont="1" applyFill="1" applyBorder="1" applyAlignment="1">
      <alignment horizontal="right" vertical="center" wrapText="1"/>
    </xf>
    <xf numFmtId="176" fontId="5" fillId="153" borderId="76" xfId="0" applyNumberFormat="1" applyFont="1" applyFill="1" applyBorder="1" applyAlignment="1">
      <alignment horizontal="right" vertical="center" wrapText="1"/>
    </xf>
    <xf numFmtId="49" fontId="4" fillId="154" borderId="11" xfId="0" applyNumberFormat="1" applyFont="1" applyFill="1" applyBorder="1" applyAlignment="1">
      <alignment horizontal="left" vertical="center" wrapText="1"/>
    </xf>
    <xf numFmtId="0" fontId="2" fillId="154" borderId="12" xfId="0" applyFont="1" applyFill="1" applyBorder="1" applyAlignment="1">
      <alignment horizontal="left" vertical="center" wrapText="1"/>
    </xf>
    <xf numFmtId="0" fontId="2" fillId="154" borderId="13" xfId="0" applyFont="1" applyFill="1" applyBorder="1" applyAlignment="1">
      <alignment horizontal="right" vertical="center" wrapText="1"/>
    </xf>
    <xf numFmtId="0" fontId="2" fillId="154" borderId="76" xfId="0" applyFont="1" applyFill="1" applyBorder="1" applyAlignment="1">
      <alignment horizontal="right" vertical="center" wrapText="1"/>
    </xf>
    <xf numFmtId="181" fontId="2" fillId="154" borderId="19" xfId="0" applyNumberFormat="1" applyFont="1" applyFill="1" applyBorder="1" applyAlignment="1">
      <alignment horizontal="right" vertical="center" wrapText="1"/>
    </xf>
    <xf numFmtId="176" fontId="2" fillId="154" borderId="13" xfId="0" applyNumberFormat="1" applyFont="1" applyFill="1" applyBorder="1" applyAlignment="1">
      <alignment horizontal="right" vertical="center" wrapText="1"/>
    </xf>
    <xf numFmtId="176" fontId="6" fillId="154" borderId="13" xfId="0" applyNumberFormat="1" applyFont="1" applyFill="1" applyBorder="1" applyAlignment="1">
      <alignment horizontal="right" vertical="center" wrapText="1"/>
    </xf>
    <xf numFmtId="176" fontId="5" fillId="154" borderId="13" xfId="0" applyNumberFormat="1" applyFont="1" applyFill="1" applyBorder="1" applyAlignment="1">
      <alignment horizontal="right" vertical="center" wrapText="1"/>
    </xf>
    <xf numFmtId="176" fontId="2" fillId="154" borderId="76" xfId="0" applyNumberFormat="1" applyFont="1" applyFill="1" applyBorder="1" applyAlignment="1">
      <alignment horizontal="right" vertical="center" wrapText="1"/>
    </xf>
    <xf numFmtId="181" fontId="2" fillId="154" borderId="18" xfId="0" applyNumberFormat="1" applyFont="1" applyFill="1" applyBorder="1" applyAlignment="1">
      <alignment horizontal="right" vertical="center" wrapText="1"/>
    </xf>
    <xf numFmtId="176" fontId="2" fillId="154" borderId="17" xfId="0" applyNumberFormat="1" applyFont="1" applyFill="1" applyBorder="1" applyAlignment="1">
      <alignment horizontal="left" vertical="center" wrapText="1"/>
    </xf>
    <xf numFmtId="181" fontId="6" fillId="154" borderId="59" xfId="0" applyNumberFormat="1" applyFont="1" applyFill="1" applyBorder="1" applyAlignment="1">
      <alignment horizontal="right" vertical="center" wrapText="1"/>
    </xf>
    <xf numFmtId="181" fontId="6" fillId="154" borderId="18" xfId="0" applyNumberFormat="1" applyFont="1" applyFill="1" applyBorder="1" applyAlignment="1">
      <alignment horizontal="right" vertical="center" wrapText="1"/>
    </xf>
    <xf numFmtId="176" fontId="2" fillId="154" borderId="31" xfId="0" applyNumberFormat="1" applyFont="1" applyFill="1" applyBorder="1" applyAlignment="1">
      <alignment horizontal="left" vertical="center" wrapText="1"/>
    </xf>
    <xf numFmtId="176" fontId="5" fillId="154" borderId="76" xfId="0" applyNumberFormat="1" applyFont="1" applyFill="1" applyBorder="1" applyAlignment="1">
      <alignment horizontal="right" vertical="center" wrapText="1"/>
    </xf>
    <xf numFmtId="49" fontId="4" fillId="155" borderId="11" xfId="0" applyNumberFormat="1" applyFont="1" applyFill="1" applyBorder="1" applyAlignment="1">
      <alignment horizontal="left" vertical="center" wrapText="1"/>
    </xf>
    <xf numFmtId="0" fontId="2" fillId="155" borderId="12" xfId="0" applyFont="1" applyFill="1" applyBorder="1" applyAlignment="1">
      <alignment horizontal="left" vertical="center" wrapText="1"/>
    </xf>
    <xf numFmtId="0" fontId="2" fillId="155" borderId="13" xfId="0" applyFont="1" applyFill="1" applyBorder="1" applyAlignment="1">
      <alignment horizontal="right" vertical="center" wrapText="1"/>
    </xf>
    <xf numFmtId="0" fontId="2" fillId="155" borderId="76" xfId="0" applyFont="1" applyFill="1" applyBorder="1" applyAlignment="1">
      <alignment horizontal="right" vertical="center" wrapText="1"/>
    </xf>
    <xf numFmtId="181" fontId="2" fillId="155" borderId="19" xfId="0" applyNumberFormat="1" applyFont="1" applyFill="1" applyBorder="1" applyAlignment="1">
      <alignment horizontal="right" vertical="center" wrapText="1"/>
    </xf>
    <xf numFmtId="176" fontId="2" fillId="155" borderId="13" xfId="0" applyNumberFormat="1" applyFont="1" applyFill="1" applyBorder="1" applyAlignment="1">
      <alignment horizontal="right" vertical="center" wrapText="1"/>
    </xf>
    <xf numFmtId="176" fontId="5" fillId="155" borderId="13" xfId="0" applyNumberFormat="1" applyFont="1" applyFill="1" applyBorder="1" applyAlignment="1">
      <alignment horizontal="right" vertical="center" wrapText="1"/>
    </xf>
    <xf numFmtId="176" fontId="6" fillId="155" borderId="76" xfId="0" applyNumberFormat="1" applyFont="1" applyFill="1" applyBorder="1" applyAlignment="1">
      <alignment horizontal="right" vertical="center" wrapText="1"/>
    </xf>
    <xf numFmtId="181" fontId="2" fillId="155" borderId="18" xfId="0" applyNumberFormat="1" applyFont="1" applyFill="1" applyBorder="1" applyAlignment="1">
      <alignment horizontal="right" vertical="center" wrapText="1"/>
    </xf>
    <xf numFmtId="176" fontId="2" fillId="155" borderId="17" xfId="0" applyNumberFormat="1" applyFont="1" applyFill="1" applyBorder="1" applyAlignment="1">
      <alignment horizontal="left" vertical="center" wrapText="1"/>
    </xf>
    <xf numFmtId="176" fontId="2" fillId="155" borderId="76" xfId="0" applyNumberFormat="1" applyFont="1" applyFill="1" applyBorder="1" applyAlignment="1">
      <alignment horizontal="right" vertical="center" wrapText="1"/>
    </xf>
    <xf numFmtId="181" fontId="6" fillId="155" borderId="59" xfId="0" applyNumberFormat="1" applyFont="1" applyFill="1" applyBorder="1" applyAlignment="1">
      <alignment horizontal="right" vertical="center" wrapText="1"/>
    </xf>
    <xf numFmtId="181" fontId="10" fillId="155" borderId="18" xfId="0" applyNumberFormat="1" applyFont="1" applyFill="1" applyBorder="1" applyAlignment="1">
      <alignment horizontal="right" vertical="center" wrapText="1"/>
    </xf>
    <xf numFmtId="176" fontId="2" fillId="155" borderId="31" xfId="0" applyNumberFormat="1" applyFont="1" applyFill="1" applyBorder="1" applyAlignment="1">
      <alignment horizontal="left" vertical="center" wrapText="1"/>
    </xf>
    <xf numFmtId="181" fontId="6" fillId="155" borderId="18" xfId="0" applyNumberFormat="1" applyFont="1" applyFill="1" applyBorder="1" applyAlignment="1">
      <alignment horizontal="right" vertical="center" wrapText="1"/>
    </xf>
    <xf numFmtId="176" fontId="6" fillId="155" borderId="13" xfId="0" applyNumberFormat="1" applyFont="1" applyFill="1" applyBorder="1" applyAlignment="1">
      <alignment horizontal="right" vertical="center" wrapText="1"/>
    </xf>
    <xf numFmtId="176" fontId="5" fillId="155" borderId="76" xfId="0" applyNumberFormat="1" applyFont="1" applyFill="1" applyBorder="1" applyAlignment="1">
      <alignment horizontal="right" vertical="center" wrapText="1"/>
    </xf>
    <xf numFmtId="49" fontId="3" fillId="156" borderId="49" xfId="0" applyNumberFormat="1" applyFont="1" applyFill="1" applyBorder="1" applyAlignment="1">
      <alignment horizontal="left" vertical="center" wrapText="1"/>
    </xf>
    <xf numFmtId="0" fontId="2" fillId="156" borderId="50" xfId="0" applyFont="1" applyFill="1" applyBorder="1" applyAlignment="1">
      <alignment horizontal="center" vertical="center" wrapText="1"/>
    </xf>
    <xf numFmtId="0" fontId="2" fillId="156" borderId="44" xfId="0" applyFont="1" applyFill="1" applyBorder="1" applyAlignment="1">
      <alignment horizontal="center" vertical="center" wrapText="1"/>
    </xf>
    <xf numFmtId="49" fontId="2" fillId="156" borderId="44" xfId="0" applyNumberFormat="1" applyFont="1" applyFill="1" applyBorder="1" applyAlignment="1">
      <alignment horizontal="center" vertical="center" wrapText="1"/>
    </xf>
    <xf numFmtId="49" fontId="2" fillId="156" borderId="81" xfId="0" applyNumberFormat="1" applyFont="1" applyFill="1" applyBorder="1" applyAlignment="1">
      <alignment horizontal="center" vertical="center" wrapText="1"/>
    </xf>
    <xf numFmtId="181" fontId="6" fillId="156" borderId="61" xfId="0" applyNumberFormat="1" applyFont="1" applyFill="1" applyBorder="1" applyAlignment="1">
      <alignment horizontal="right" vertical="center" wrapText="1"/>
    </xf>
    <xf numFmtId="181" fontId="5" fillId="156" borderId="83" xfId="0" applyNumberFormat="1" applyFont="1" applyFill="1" applyBorder="1" applyAlignment="1">
      <alignment horizontal="right" vertical="center" wrapText="1"/>
    </xf>
    <xf numFmtId="0" fontId="2" fillId="156" borderId="53" xfId="0" applyFont="1" applyFill="1" applyBorder="1" applyAlignment="1">
      <alignment horizontal="center" vertical="center" wrapText="1"/>
    </xf>
    <xf numFmtId="181" fontId="17" fillId="156" borderId="87" xfId="0" applyNumberFormat="1" applyFont="1" applyFill="1" applyBorder="1" applyAlignment="1">
      <alignment horizontal="right" vertical="center" wrapText="1"/>
    </xf>
    <xf numFmtId="0" fontId="2" fillId="156" borderId="89" xfId="0" applyFont="1" applyFill="1" applyBorder="1" applyAlignment="1">
      <alignment horizontal="center" vertical="center" wrapText="1"/>
    </xf>
    <xf numFmtId="0" fontId="2" fillId="156" borderId="58" xfId="0" applyFont="1" applyFill="1" applyBorder="1" applyAlignment="1">
      <alignment horizontal="center" vertical="center" wrapText="1"/>
    </xf>
    <xf numFmtId="0" fontId="2" fillId="156" borderId="44" xfId="0" applyFont="1" applyFill="1" applyBorder="1" applyAlignment="1">
      <alignment horizontal="right" vertical="center" wrapText="1"/>
    </xf>
    <xf numFmtId="49" fontId="2" fillId="156" borderId="81" xfId="0" applyNumberFormat="1" applyFont="1" applyFill="1" applyBorder="1" applyAlignment="1">
      <alignment horizontal="right" vertical="center" wrapText="1"/>
    </xf>
    <xf numFmtId="49" fontId="2" fillId="156" borderId="44" xfId="0" applyNumberFormat="1" applyFont="1" applyFill="1" applyBorder="1" applyAlignment="1">
      <alignment horizontal="right" vertical="center" wrapText="1"/>
    </xf>
    <xf numFmtId="181" fontId="14" fillId="156" borderId="87" xfId="0" applyNumberFormat="1" applyFont="1" applyFill="1" applyBorder="1" applyAlignment="1">
      <alignment horizontal="right" vertical="center" wrapText="1"/>
    </xf>
    <xf numFmtId="181" fontId="6" fillId="156" borderId="87" xfId="0" applyNumberFormat="1" applyFont="1" applyFill="1" applyBorder="1" applyAlignment="1">
      <alignment horizontal="center" vertical="center" wrapText="1"/>
    </xf>
    <xf numFmtId="181" fontId="43" fillId="156" borderId="87" xfId="0" applyNumberFormat="1" applyFont="1" applyFill="1" applyBorder="1" applyAlignment="1">
      <alignment horizontal="center" vertical="center" wrapText="1"/>
    </xf>
    <xf numFmtId="181" fontId="6" fillId="156" borderId="83" xfId="0" applyNumberFormat="1" applyFont="1" applyFill="1" applyBorder="1" applyAlignment="1">
      <alignment horizontal="center" vertical="center" wrapText="1"/>
    </xf>
    <xf numFmtId="177" fontId="2" fillId="146" borderId="90" xfId="1" applyNumberFormat="1" applyFont="1" applyFill="1" applyBorder="1" applyAlignment="1">
      <alignment horizontal="right" vertical="center" wrapText="1"/>
    </xf>
    <xf numFmtId="49" fontId="25" fillId="138" borderId="11" xfId="0" applyNumberFormat="1" applyFont="1" applyFill="1" applyBorder="1" applyAlignment="1">
      <alignment horizontal="left" vertical="center" wrapText="1"/>
    </xf>
    <xf numFmtId="0" fontId="50" fillId="138" borderId="12" xfId="0" applyFont="1" applyFill="1" applyBorder="1" applyAlignment="1">
      <alignment horizontal="right" vertical="center" wrapText="1"/>
    </xf>
    <xf numFmtId="0" fontId="50" fillId="138" borderId="13" xfId="0" applyFont="1" applyFill="1" applyBorder="1" applyAlignment="1">
      <alignment horizontal="right" vertical="center" wrapText="1"/>
    </xf>
    <xf numFmtId="0" fontId="50" fillId="138" borderId="76" xfId="0" applyFont="1" applyFill="1" applyBorder="1" applyAlignment="1">
      <alignment horizontal="right" vertical="center" wrapText="1"/>
    </xf>
    <xf numFmtId="182" fontId="50" fillId="138" borderId="19" xfId="0" applyNumberFormat="1" applyFont="1" applyFill="1" applyBorder="1" applyAlignment="1">
      <alignment horizontal="right" vertical="center" wrapText="1"/>
    </xf>
    <xf numFmtId="1" fontId="50" fillId="0" borderId="42" xfId="0" applyNumberFormat="1" applyFont="1" applyFill="1" applyBorder="1" applyAlignment="1">
      <alignment horizontal="left" vertical="center" wrapText="1"/>
    </xf>
    <xf numFmtId="1" fontId="50" fillId="138" borderId="12" xfId="0" applyNumberFormat="1" applyFont="1" applyFill="1" applyBorder="1" applyAlignment="1">
      <alignment horizontal="right" vertical="center" wrapText="1"/>
    </xf>
    <xf numFmtId="49" fontId="50" fillId="138" borderId="13" xfId="0" applyNumberFormat="1" applyFont="1" applyFill="1" applyBorder="1" applyAlignment="1">
      <alignment horizontal="right" vertical="center" wrapText="1"/>
    </xf>
    <xf numFmtId="1" fontId="50" fillId="138" borderId="13" xfId="0" applyNumberFormat="1" applyFont="1" applyFill="1" applyBorder="1" applyAlignment="1">
      <alignment horizontal="right" vertical="center" wrapText="1"/>
    </xf>
    <xf numFmtId="49" fontId="50" fillId="138" borderId="76" xfId="0" applyNumberFormat="1" applyFont="1" applyFill="1" applyBorder="1" applyAlignment="1">
      <alignment horizontal="right" vertical="center" wrapText="1"/>
    </xf>
    <xf numFmtId="182" fontId="50" fillId="138" borderId="18" xfId="0" applyNumberFormat="1" applyFont="1" applyFill="1" applyBorder="1" applyAlignment="1">
      <alignment horizontal="right" vertical="center" wrapText="1"/>
    </xf>
    <xf numFmtId="1" fontId="50" fillId="138" borderId="17" xfId="0" applyNumberFormat="1" applyFont="1" applyFill="1" applyBorder="1" applyAlignment="1">
      <alignment horizontal="right" vertical="center" wrapText="1"/>
    </xf>
    <xf numFmtId="182" fontId="50" fillId="138" borderId="13" xfId="0" applyNumberFormat="1" applyFont="1" applyFill="1" applyBorder="1" applyAlignment="1">
      <alignment horizontal="right" vertical="center" wrapText="1"/>
    </xf>
    <xf numFmtId="182" fontId="50" fillId="138" borderId="76" xfId="0" applyNumberFormat="1" applyFont="1" applyFill="1" applyBorder="1" applyAlignment="1">
      <alignment horizontal="right" vertical="center" wrapText="1"/>
    </xf>
    <xf numFmtId="182" fontId="50" fillId="138" borderId="59" xfId="0" applyNumberFormat="1" applyFont="1" applyFill="1" applyBorder="1" applyAlignment="1">
      <alignment horizontal="right" vertical="center" wrapText="1"/>
    </xf>
    <xf numFmtId="1" fontId="50" fillId="138" borderId="18" xfId="0" applyNumberFormat="1" applyFont="1" applyFill="1" applyBorder="1" applyAlignment="1">
      <alignment horizontal="right" vertical="center" wrapText="1"/>
    </xf>
    <xf numFmtId="49" fontId="50" fillId="138" borderId="25" xfId="0" applyNumberFormat="1" applyFont="1" applyFill="1" applyBorder="1" applyAlignment="1">
      <alignment horizontal="right" vertical="center" wrapText="1"/>
    </xf>
    <xf numFmtId="1" fontId="50" fillId="138" borderId="25" xfId="0" applyNumberFormat="1" applyFont="1" applyFill="1" applyBorder="1" applyAlignment="1">
      <alignment horizontal="right" vertical="center" wrapText="1"/>
    </xf>
    <xf numFmtId="182" fontId="50" fillId="138" borderId="25" xfId="0" applyNumberFormat="1" applyFont="1" applyFill="1" applyBorder="1" applyAlignment="1">
      <alignment horizontal="right" vertical="center" wrapText="1"/>
    </xf>
    <xf numFmtId="1" fontId="50" fillId="138" borderId="34" xfId="0" applyNumberFormat="1" applyFont="1" applyFill="1" applyBorder="1" applyAlignment="1">
      <alignment horizontal="right" vertical="center" wrapText="1"/>
    </xf>
    <xf numFmtId="1" fontId="50" fillId="138" borderId="18" xfId="0" applyNumberFormat="1" applyFont="1" applyFill="1" applyBorder="1" applyAlignment="1">
      <alignment horizontal="left" vertical="center" wrapText="1"/>
    </xf>
    <xf numFmtId="1" fontId="50" fillId="138" borderId="90" xfId="0" applyNumberFormat="1" applyFont="1" applyFill="1" applyBorder="1" applyAlignment="1">
      <alignment horizontal="right" vertical="center" wrapText="1"/>
    </xf>
    <xf numFmtId="0" fontId="50" fillId="0" borderId="0" xfId="0" applyFont="1" applyFill="1" applyBorder="1" applyAlignment="1">
      <alignment horizontal="center" vertical="center" wrapText="1"/>
    </xf>
    <xf numFmtId="1" fontId="50" fillId="0" borderId="0" xfId="0" applyNumberFormat="1" applyFont="1" applyFill="1" applyBorder="1" applyAlignment="1">
      <alignment horizontal="left" vertical="center" wrapText="1"/>
    </xf>
    <xf numFmtId="49" fontId="25" fillId="139" borderId="11" xfId="0" applyNumberFormat="1" applyFont="1" applyFill="1" applyBorder="1" applyAlignment="1">
      <alignment horizontal="left" vertical="center" wrapText="1"/>
    </xf>
    <xf numFmtId="1" fontId="50" fillId="139" borderId="12" xfId="0" applyNumberFormat="1" applyFont="1" applyFill="1" applyBorder="1" applyAlignment="1">
      <alignment horizontal="right" vertical="center" wrapText="1"/>
    </xf>
    <xf numFmtId="1" fontId="50" fillId="139" borderId="13" xfId="0" applyNumberFormat="1" applyFont="1" applyFill="1" applyBorder="1" applyAlignment="1">
      <alignment horizontal="right" vertical="center" wrapText="1"/>
    </xf>
    <xf numFmtId="1" fontId="50" fillId="139" borderId="76" xfId="0" applyNumberFormat="1" applyFont="1" applyFill="1" applyBorder="1" applyAlignment="1">
      <alignment horizontal="right" vertical="center" wrapText="1"/>
    </xf>
    <xf numFmtId="182" fontId="50" fillId="139" borderId="19" xfId="0" applyNumberFormat="1" applyFont="1" applyFill="1" applyBorder="1" applyAlignment="1">
      <alignment horizontal="right" vertical="center" wrapText="1"/>
    </xf>
    <xf numFmtId="182" fontId="50" fillId="139" borderId="18" xfId="0" applyNumberFormat="1" applyFont="1" applyFill="1" applyBorder="1" applyAlignment="1">
      <alignment horizontal="right" vertical="center" wrapText="1"/>
    </xf>
    <xf numFmtId="1" fontId="50" fillId="139" borderId="17" xfId="0" applyNumberFormat="1" applyFont="1" applyFill="1" applyBorder="1" applyAlignment="1">
      <alignment horizontal="right" vertical="center" wrapText="1"/>
    </xf>
    <xf numFmtId="182" fontId="50" fillId="139" borderId="13" xfId="0" applyNumberFormat="1" applyFont="1" applyFill="1" applyBorder="1" applyAlignment="1">
      <alignment horizontal="right" vertical="center" wrapText="1"/>
    </xf>
    <xf numFmtId="182" fontId="50" fillId="139" borderId="76" xfId="0" applyNumberFormat="1" applyFont="1" applyFill="1" applyBorder="1" applyAlignment="1">
      <alignment horizontal="right" vertical="center" wrapText="1"/>
    </xf>
    <xf numFmtId="182" fontId="50" fillId="139" borderId="59" xfId="0" applyNumberFormat="1" applyFont="1" applyFill="1" applyBorder="1" applyAlignment="1">
      <alignment horizontal="right" vertical="center" wrapText="1"/>
    </xf>
    <xf numFmtId="182" fontId="50" fillId="139" borderId="25" xfId="0" applyNumberFormat="1" applyFont="1" applyFill="1" applyBorder="1" applyAlignment="1">
      <alignment horizontal="right" vertical="center" wrapText="1"/>
    </xf>
    <xf numFmtId="182" fontId="50" fillId="139" borderId="34" xfId="0" applyNumberFormat="1" applyFont="1" applyFill="1" applyBorder="1" applyAlignment="1">
      <alignment horizontal="right" vertical="center" wrapText="1"/>
    </xf>
    <xf numFmtId="182" fontId="50" fillId="139" borderId="18" xfId="0" applyNumberFormat="1" applyFont="1" applyFill="1" applyBorder="1" applyAlignment="1">
      <alignment horizontal="left" vertical="center" wrapText="1"/>
    </xf>
    <xf numFmtId="182" fontId="50" fillId="139" borderId="90" xfId="0" applyNumberFormat="1" applyFont="1" applyFill="1" applyBorder="1" applyAlignment="1">
      <alignment horizontal="right" vertical="center" wrapText="1"/>
    </xf>
    <xf numFmtId="49" fontId="4" fillId="158" borderId="11" xfId="0" applyNumberFormat="1" applyFont="1" applyFill="1" applyBorder="1" applyAlignment="1">
      <alignment horizontal="left" vertical="center" wrapText="1"/>
    </xf>
    <xf numFmtId="0" fontId="2" fillId="158" borderId="12" xfId="0" applyFont="1" applyFill="1" applyBorder="1" applyAlignment="1">
      <alignment horizontal="right" vertical="center" wrapText="1"/>
    </xf>
    <xf numFmtId="1" fontId="5" fillId="158" borderId="13" xfId="0" applyNumberFormat="1" applyFont="1" applyFill="1" applyBorder="1" applyAlignment="1">
      <alignment horizontal="right" vertical="center" wrapText="1"/>
    </xf>
    <xf numFmtId="1" fontId="6" fillId="158" borderId="76" xfId="0" applyNumberFormat="1" applyFont="1" applyFill="1" applyBorder="1" applyAlignment="1">
      <alignment horizontal="right" vertical="center" wrapText="1"/>
    </xf>
    <xf numFmtId="182" fontId="6" fillId="158" borderId="19" xfId="0" applyNumberFormat="1" applyFont="1" applyFill="1" applyBorder="1" applyAlignment="1">
      <alignment horizontal="right" vertical="center" wrapText="1"/>
    </xf>
    <xf numFmtId="0" fontId="2" fillId="158" borderId="42" xfId="0" applyFont="1" applyFill="1" applyBorder="1" applyAlignment="1">
      <alignment horizontal="right" vertical="center" wrapText="1"/>
    </xf>
    <xf numFmtId="1" fontId="6" fillId="158" borderId="12" xfId="0" applyNumberFormat="1" applyFont="1" applyFill="1" applyBorder="1" applyAlignment="1">
      <alignment horizontal="right" vertical="center" wrapText="1"/>
    </xf>
    <xf numFmtId="1" fontId="6" fillId="158" borderId="13" xfId="0" applyNumberFormat="1" applyFont="1" applyFill="1" applyBorder="1" applyAlignment="1">
      <alignment horizontal="right" vertical="center" wrapText="1"/>
    </xf>
    <xf numFmtId="1" fontId="6" fillId="158" borderId="18" xfId="0" applyNumberFormat="1" applyFont="1" applyFill="1" applyBorder="1" applyAlignment="1">
      <alignment horizontal="right" vertical="center" wrapText="1"/>
    </xf>
    <xf numFmtId="1" fontId="6" fillId="158" borderId="17" xfId="0" applyNumberFormat="1" applyFont="1" applyFill="1" applyBorder="1" applyAlignment="1">
      <alignment horizontal="right" vertical="center" wrapText="1"/>
    </xf>
    <xf numFmtId="1" fontId="2" fillId="158" borderId="13" xfId="0" applyNumberFormat="1" applyFont="1" applyFill="1" applyBorder="1" applyAlignment="1">
      <alignment horizontal="right" vertical="center" wrapText="1"/>
    </xf>
    <xf numFmtId="1" fontId="2" fillId="158" borderId="76" xfId="0" applyNumberFormat="1" applyFont="1" applyFill="1" applyBorder="1" applyAlignment="1">
      <alignment horizontal="right" vertical="center" wrapText="1"/>
    </xf>
    <xf numFmtId="182" fontId="6" fillId="158" borderId="59" xfId="0" applyNumberFormat="1" applyFont="1" applyFill="1" applyBorder="1" applyAlignment="1">
      <alignment horizontal="right" vertical="center" wrapText="1"/>
    </xf>
    <xf numFmtId="182" fontId="6" fillId="158" borderId="18" xfId="0" applyNumberFormat="1" applyFont="1" applyFill="1" applyBorder="1" applyAlignment="1">
      <alignment horizontal="right" vertical="center" wrapText="1"/>
    </xf>
    <xf numFmtId="1" fontId="6" fillId="158" borderId="31" xfId="0" applyNumberFormat="1" applyFont="1" applyFill="1" applyBorder="1" applyAlignment="1">
      <alignment horizontal="right" vertical="center" wrapText="1"/>
    </xf>
    <xf numFmtId="1" fontId="32" fillId="158" borderId="13" xfId="0" applyNumberFormat="1" applyFont="1" applyFill="1" applyBorder="1" applyAlignment="1">
      <alignment horizontal="right" vertical="center" wrapText="1"/>
    </xf>
    <xf numFmtId="1" fontId="5" fillId="158" borderId="76" xfId="0" applyNumberFormat="1" applyFont="1" applyFill="1" applyBorder="1" applyAlignment="1">
      <alignment horizontal="right" vertical="center" wrapText="1"/>
    </xf>
    <xf numFmtId="182" fontId="5" fillId="158" borderId="19" xfId="0" applyNumberFormat="1" applyFont="1" applyFill="1" applyBorder="1" applyAlignment="1">
      <alignment horizontal="right" vertical="center" wrapText="1"/>
    </xf>
    <xf numFmtId="1" fontId="5" fillId="158" borderId="12" xfId="0" applyNumberFormat="1" applyFont="1" applyFill="1" applyBorder="1" applyAlignment="1">
      <alignment horizontal="right" vertical="center" wrapText="1"/>
    </xf>
    <xf numFmtId="1" fontId="5" fillId="158" borderId="18" xfId="0" applyNumberFormat="1" applyFont="1" applyFill="1" applyBorder="1" applyAlignment="1">
      <alignment horizontal="right" vertical="center" wrapText="1"/>
    </xf>
    <xf numFmtId="1" fontId="5" fillId="158" borderId="17" xfId="0" applyNumberFormat="1" applyFont="1" applyFill="1" applyBorder="1" applyAlignment="1">
      <alignment horizontal="right" vertical="center" wrapText="1"/>
    </xf>
    <xf numFmtId="182" fontId="5" fillId="158" borderId="59" xfId="0" applyNumberFormat="1" applyFont="1" applyFill="1" applyBorder="1" applyAlignment="1">
      <alignment horizontal="right" vertical="center" wrapText="1"/>
    </xf>
    <xf numFmtId="182" fontId="5" fillId="158" borderId="18" xfId="0" applyNumberFormat="1" applyFont="1" applyFill="1" applyBorder="1" applyAlignment="1">
      <alignment horizontal="right" vertical="center" wrapText="1"/>
    </xf>
    <xf numFmtId="1" fontId="5" fillId="158" borderId="31" xfId="0" applyNumberFormat="1" applyFont="1" applyFill="1" applyBorder="1" applyAlignment="1">
      <alignment horizontal="right" vertical="center" wrapText="1"/>
    </xf>
    <xf numFmtId="1" fontId="14" fillId="158" borderId="17" xfId="0" applyNumberFormat="1" applyFont="1" applyFill="1" applyBorder="1" applyAlignment="1">
      <alignment horizontal="right" vertical="center" wrapText="1"/>
    </xf>
    <xf numFmtId="1" fontId="10" fillId="158" borderId="13" xfId="0" applyNumberFormat="1" applyFont="1" applyFill="1" applyBorder="1" applyAlignment="1">
      <alignment horizontal="right" vertical="center" wrapText="1"/>
    </xf>
    <xf numFmtId="182" fontId="50" fillId="159" borderId="59" xfId="0" applyNumberFormat="1" applyFont="1" applyFill="1" applyBorder="1" applyAlignment="1">
      <alignment horizontal="right" vertical="center" wrapText="1"/>
    </xf>
    <xf numFmtId="9" fontId="24" fillId="122" borderId="13" xfId="0" applyNumberFormat="1" applyFont="1" applyFill="1" applyBorder="1" applyAlignment="1">
      <alignment horizontal="right" vertical="center" wrapText="1"/>
    </xf>
    <xf numFmtId="49" fontId="3" fillId="121" borderId="60" xfId="0" applyNumberFormat="1" applyFont="1" applyFill="1" applyBorder="1" applyAlignment="1">
      <alignment horizontal="left" vertical="center" wrapText="1"/>
    </xf>
    <xf numFmtId="181" fontId="2" fillId="121" borderId="37" xfId="0" applyNumberFormat="1" applyFont="1" applyFill="1" applyBorder="1" applyAlignment="1">
      <alignment horizontal="right" vertical="center" wrapText="1"/>
    </xf>
    <xf numFmtId="181" fontId="2" fillId="121" borderId="82" xfId="0" applyNumberFormat="1" applyFont="1" applyFill="1" applyBorder="1" applyAlignment="1">
      <alignment horizontal="right" vertical="center" wrapText="1"/>
    </xf>
    <xf numFmtId="181" fontId="2" fillId="121" borderId="85" xfId="0" applyNumberFormat="1" applyFont="1" applyFill="1" applyBorder="1" applyAlignment="1">
      <alignment horizontal="right" vertical="center" wrapText="1"/>
    </xf>
    <xf numFmtId="0" fontId="2" fillId="157" borderId="91" xfId="0" applyFont="1" applyFill="1" applyBorder="1" applyAlignment="1">
      <alignment horizontal="left" vertical="center" wrapText="1"/>
    </xf>
    <xf numFmtId="49" fontId="3" fillId="120" borderId="91" xfId="0" applyNumberFormat="1" applyFont="1" applyFill="1" applyBorder="1" applyAlignment="1">
      <alignment horizontal="left" vertical="center" wrapText="1"/>
    </xf>
    <xf numFmtId="179" fontId="4" fillId="0" borderId="91" xfId="0" applyNumberFormat="1" applyFont="1" applyFill="1" applyBorder="1" applyAlignment="1">
      <alignment horizontal="left" vertical="center" wrapText="1"/>
    </xf>
    <xf numFmtId="179" fontId="4" fillId="120" borderId="91" xfId="0" applyNumberFormat="1" applyFont="1" applyFill="1" applyBorder="1" applyAlignment="1">
      <alignment horizontal="left" vertical="center" wrapText="1"/>
    </xf>
    <xf numFmtId="179" fontId="4" fillId="120" borderId="91" xfId="0" applyNumberFormat="1" applyFont="1" applyFill="1" applyBorder="1" applyAlignment="1">
      <alignment horizontal="center" vertical="center" wrapText="1"/>
    </xf>
    <xf numFmtId="49" fontId="4" fillId="120" borderId="91" xfId="0" applyNumberFormat="1" applyFont="1" applyFill="1" applyBorder="1" applyAlignment="1">
      <alignment horizontal="left" vertical="center" wrapText="1"/>
    </xf>
    <xf numFmtId="49" fontId="4" fillId="120" borderId="91" xfId="0" applyNumberFormat="1" applyFont="1" applyFill="1" applyBorder="1" applyAlignment="1">
      <alignment horizontal="center" vertical="center" wrapText="1"/>
    </xf>
    <xf numFmtId="0" fontId="4" fillId="0" borderId="91" xfId="0" applyFont="1" applyFill="1" applyBorder="1" applyAlignment="1">
      <alignment horizontal="left" vertical="center" wrapText="1"/>
    </xf>
    <xf numFmtId="178" fontId="4" fillId="160" borderId="91" xfId="0" applyNumberFormat="1" applyFont="1" applyFill="1" applyBorder="1" applyAlignment="1">
      <alignment horizontal="left" vertical="center" wrapText="1"/>
    </xf>
    <xf numFmtId="178" fontId="4" fillId="160" borderId="91" xfId="0" applyNumberFormat="1" applyFont="1" applyFill="1" applyBorder="1" applyAlignment="1">
      <alignment horizontal="center" vertical="center" wrapText="1"/>
    </xf>
    <xf numFmtId="49" fontId="4" fillId="160" borderId="91" xfId="0" applyNumberFormat="1" applyFont="1" applyFill="1" applyBorder="1" applyAlignment="1">
      <alignment horizontal="left" vertical="center" wrapText="1"/>
    </xf>
    <xf numFmtId="49" fontId="4" fillId="160" borderId="91" xfId="0" applyNumberFormat="1" applyFont="1" applyFill="1" applyBorder="1" applyAlignment="1">
      <alignment horizontal="center" vertical="center" wrapText="1"/>
    </xf>
    <xf numFmtId="20" fontId="43" fillId="130" borderId="13" xfId="0" applyNumberFormat="1" applyFont="1" applyFill="1" applyBorder="1" applyAlignment="1">
      <alignment horizontal="right" vertical="center" wrapText="1"/>
    </xf>
    <xf numFmtId="49" fontId="2" fillId="69" borderId="23" xfId="2" applyNumberFormat="1" applyFont="1" applyFill="1" applyBorder="1" applyAlignment="1">
      <alignment horizontal="left" vertical="center" wrapText="1"/>
    </xf>
    <xf numFmtId="49" fontId="2" fillId="161" borderId="23" xfId="2" applyNumberFormat="1" applyFont="1" applyFill="1" applyBorder="1" applyAlignment="1">
      <alignment vertical="center" wrapText="1"/>
    </xf>
    <xf numFmtId="49" fontId="2" fillId="161" borderId="13" xfId="2" applyNumberFormat="1" applyFont="1" applyFill="1" applyBorder="1" applyAlignment="1">
      <alignment horizontal="left" vertical="center" wrapText="1"/>
    </xf>
    <xf numFmtId="1" fontId="2" fillId="161" borderId="13" xfId="2" applyNumberFormat="1" applyFont="1" applyFill="1" applyBorder="1" applyAlignment="1">
      <alignment horizontal="left" vertical="center" wrapText="1"/>
    </xf>
    <xf numFmtId="1" fontId="2" fillId="161" borderId="13" xfId="2" applyNumberFormat="1" applyFont="1" applyFill="1" applyBorder="1" applyAlignment="1">
      <alignment horizontal="right" vertical="center" wrapText="1"/>
    </xf>
    <xf numFmtId="49" fontId="2" fillId="161" borderId="23" xfId="2" applyNumberFormat="1" applyFont="1" applyFill="1" applyBorder="1" applyAlignment="1">
      <alignment horizontal="left" vertical="center" wrapText="1"/>
    </xf>
    <xf numFmtId="0" fontId="52" fillId="122" borderId="17" xfId="0" applyFont="1" applyFill="1" applyBorder="1" applyAlignment="1">
      <alignment horizontal="right" vertical="center" wrapText="1"/>
    </xf>
    <xf numFmtId="181" fontId="51" fillId="121" borderId="82" xfId="0" applyNumberFormat="1" applyFont="1" applyFill="1" applyBorder="1" applyAlignment="1">
      <alignment horizontal="right" vertical="center" wrapText="1"/>
    </xf>
    <xf numFmtId="49" fontId="17" fillId="143" borderId="59" xfId="0" applyNumberFormat="1" applyFont="1" applyFill="1" applyBorder="1" applyAlignment="1">
      <alignment horizontal="right" vertical="center" wrapText="1"/>
    </xf>
    <xf numFmtId="49" fontId="6" fillId="143" borderId="19" xfId="0" applyNumberFormat="1" applyFont="1" applyFill="1" applyBorder="1" applyAlignment="1">
      <alignment horizontal="right" vertical="center" wrapText="1"/>
    </xf>
    <xf numFmtId="49" fontId="7" fillId="0" borderId="42" xfId="0" applyNumberFormat="1" applyFont="1" applyFill="1" applyBorder="1" applyAlignment="1">
      <alignment horizontal="center" vertical="center" wrapText="1"/>
    </xf>
    <xf numFmtId="49" fontId="6" fillId="143" borderId="18" xfId="0" applyNumberFormat="1" applyFont="1" applyFill="1" applyBorder="1" applyAlignment="1">
      <alignment horizontal="right" vertical="center" wrapText="1"/>
    </xf>
    <xf numFmtId="49" fontId="14" fillId="143" borderId="18" xfId="0" applyNumberFormat="1" applyFont="1" applyFill="1" applyBorder="1" applyAlignment="1">
      <alignment horizontal="right" vertical="center" wrapText="1"/>
    </xf>
    <xf numFmtId="49" fontId="14" fillId="143" borderId="59" xfId="0" applyNumberFormat="1" applyFont="1" applyFill="1" applyBorder="1" applyAlignment="1">
      <alignment horizontal="right" vertical="center" wrapText="1"/>
    </xf>
    <xf numFmtId="49" fontId="0" fillId="0" borderId="0" xfId="0" applyNumberFormat="1" applyFill="1" applyBorder="1" applyAlignment="1">
      <alignment vertical="center" wrapText="1"/>
    </xf>
    <xf numFmtId="178" fontId="4" fillId="75" borderId="47" xfId="2" applyNumberFormat="1" applyFont="1" applyFill="1" applyBorder="1" applyAlignment="1">
      <alignment horizontal="center" vertical="center" wrapText="1"/>
    </xf>
    <xf numFmtId="178" fontId="4" fillId="75" borderId="48" xfId="2" applyNumberFormat="1" applyFont="1" applyFill="1" applyBorder="1" applyAlignment="1">
      <alignment horizontal="center" vertical="center" wrapText="1"/>
    </xf>
    <xf numFmtId="49" fontId="2" fillId="63" borderId="4" xfId="2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38" xfId="0" applyFill="1" applyBorder="1" applyAlignment="1"/>
    <xf numFmtId="49" fontId="2" fillId="65" borderId="12" xfId="2" applyNumberFormat="1" applyFont="1" applyFill="1" applyBorder="1" applyAlignment="1">
      <alignment horizontal="center" vertical="center" wrapText="1"/>
    </xf>
    <xf numFmtId="0" fontId="0" fillId="0" borderId="18" xfId="0" applyFill="1" applyBorder="1" applyAlignment="1"/>
    <xf numFmtId="0" fontId="0" fillId="0" borderId="17" xfId="0" applyFill="1" applyBorder="1" applyAlignment="1"/>
    <xf numFmtId="178" fontId="4" fillId="76" borderId="62" xfId="2" applyNumberFormat="1" applyFont="1" applyFill="1" applyBorder="1" applyAlignment="1">
      <alignment horizontal="center" vertical="center" wrapText="1"/>
    </xf>
    <xf numFmtId="178" fontId="4" fillId="76" borderId="26" xfId="2" applyNumberFormat="1" applyFont="1" applyFill="1" applyAlignment="1">
      <alignment horizontal="center" vertical="center" wrapText="1"/>
    </xf>
    <xf numFmtId="49" fontId="2" fillId="76" borderId="4" xfId="2" applyNumberFormat="1" applyFont="1" applyFill="1" applyBorder="1" applyAlignment="1">
      <alignment horizontal="center" vertical="center" wrapText="1"/>
    </xf>
    <xf numFmtId="178" fontId="4" fillId="76" borderId="0" xfId="2" applyNumberFormat="1" applyFont="1" applyFill="1" applyBorder="1" applyAlignment="1">
      <alignment horizontal="center" vertical="center" wrapText="1"/>
    </xf>
    <xf numFmtId="178" fontId="4" fillId="76" borderId="45" xfId="2" applyNumberFormat="1" applyFont="1" applyFill="1" applyBorder="1" applyAlignment="1">
      <alignment horizontal="center" vertical="center" wrapText="1"/>
    </xf>
    <xf numFmtId="49" fontId="13" fillId="78" borderId="13" xfId="2" applyNumberFormat="1" applyFont="1" applyFill="1" applyBorder="1" applyAlignment="1">
      <alignment horizontal="center" vertical="center" wrapText="1"/>
    </xf>
    <xf numFmtId="0" fontId="0" fillId="0" borderId="0" xfId="2" applyFont="1" applyFill="1" applyBorder="1" applyAlignment="1">
      <alignment vertical="center" wrapText="1"/>
    </xf>
    <xf numFmtId="0" fontId="0" fillId="0" borderId="48" xfId="0" applyFill="1" applyBorder="1" applyAlignment="1"/>
    <xf numFmtId="178" fontId="4" fillId="63" borderId="3" xfId="2" applyNumberFormat="1" applyFont="1" applyFill="1" applyBorder="1" applyAlignment="1">
      <alignment horizontal="center" vertical="center" wrapText="1"/>
    </xf>
    <xf numFmtId="0" fontId="0" fillId="0" borderId="66" xfId="0" applyFill="1" applyBorder="1" applyAlignment="1"/>
    <xf numFmtId="0" fontId="0" fillId="0" borderId="60" xfId="0" applyFill="1" applyBorder="1" applyAlignment="1"/>
    <xf numFmtId="49" fontId="2" fillId="78" borderId="12" xfId="2" applyNumberFormat="1" applyFont="1" applyFill="1" applyBorder="1" applyAlignment="1">
      <alignment horizontal="left" vertical="center" wrapText="1"/>
    </xf>
    <xf numFmtId="0" fontId="0" fillId="0" borderId="27" xfId="0" applyFill="1" applyBorder="1" applyAlignment="1"/>
    <xf numFmtId="49" fontId="20" fillId="78" borderId="13" xfId="2" applyNumberFormat="1" applyFont="1" applyFill="1" applyBorder="1" applyAlignment="1">
      <alignment horizontal="center" vertical="center" wrapText="1"/>
    </xf>
    <xf numFmtId="178" fontId="4" fillId="75" borderId="3" xfId="2" applyNumberFormat="1" applyFont="1" applyFill="1" applyBorder="1" applyAlignment="1">
      <alignment horizontal="center" vertical="center" wrapText="1"/>
    </xf>
    <xf numFmtId="178" fontId="4" fillId="76" borderId="3" xfId="2" applyNumberFormat="1" applyFont="1" applyFill="1" applyBorder="1" applyAlignment="1">
      <alignment horizontal="center" vertical="center" wrapText="1"/>
    </xf>
    <xf numFmtId="49" fontId="12" fillId="78" borderId="13" xfId="2" applyNumberFormat="1" applyFont="1" applyFill="1" applyBorder="1" applyAlignment="1">
      <alignment horizontal="center" vertical="center" wrapText="1"/>
    </xf>
    <xf numFmtId="49" fontId="13" fillId="78" borderId="13" xfId="2" applyNumberFormat="1" applyFont="1" applyFill="1" applyBorder="1" applyAlignment="1">
      <alignment horizontal="left" vertical="center" wrapText="1"/>
    </xf>
    <xf numFmtId="178" fontId="4" fillId="76" borderId="47" xfId="2" applyNumberFormat="1" applyFont="1" applyFill="1" applyBorder="1" applyAlignment="1">
      <alignment horizontal="center" vertical="center" wrapText="1"/>
    </xf>
    <xf numFmtId="49" fontId="20" fillId="78" borderId="13" xfId="2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0" borderId="45" xfId="0" applyFill="1" applyBorder="1" applyAlignment="1"/>
    <xf numFmtId="0" fontId="0" fillId="0" borderId="64" xfId="0" applyFill="1" applyBorder="1" applyAlignment="1"/>
    <xf numFmtId="49" fontId="1" fillId="2" borderId="65" xfId="0" applyNumberFormat="1" applyFont="1" applyFill="1" applyBorder="1" applyAlignment="1">
      <alignment horizontal="center" vertical="center" wrapText="1"/>
    </xf>
    <xf numFmtId="0" fontId="0" fillId="0" borderId="46" xfId="0" applyFill="1" applyBorder="1" applyAlignment="1"/>
    <xf numFmtId="49" fontId="1" fillId="62" borderId="29" xfId="0" applyNumberFormat="1" applyFont="1" applyFill="1" applyBorder="1" applyAlignment="1">
      <alignment horizontal="center" vertical="center" wrapText="1"/>
    </xf>
    <xf numFmtId="49" fontId="1" fillId="62" borderId="26" xfId="0" applyNumberFormat="1" applyFont="1" applyFill="1" applyAlignment="1">
      <alignment horizontal="center" vertical="center" wrapText="1"/>
    </xf>
    <xf numFmtId="49" fontId="1" fillId="62" borderId="69" xfId="0" applyNumberFormat="1" applyFont="1" applyFill="1" applyBorder="1" applyAlignment="1">
      <alignment horizontal="center" vertical="center" wrapText="1"/>
    </xf>
    <xf numFmtId="181" fontId="4" fillId="62" borderId="9" xfId="0" applyNumberFormat="1" applyFont="1" applyFill="1" applyBorder="1" applyAlignment="1">
      <alignment horizontal="right" vertical="center" wrapText="1"/>
    </xf>
    <xf numFmtId="0" fontId="0" fillId="0" borderId="82" xfId="0" applyFill="1" applyBorder="1" applyAlignment="1"/>
    <xf numFmtId="49" fontId="2" fillId="3" borderId="63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/>
    <xf numFmtId="49" fontId="2" fillId="3" borderId="43" xfId="0" applyNumberFormat="1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181" fontId="4" fillId="2" borderId="9" xfId="0" applyNumberFormat="1" applyFont="1" applyFill="1" applyBorder="1" applyAlignment="1">
      <alignment horizontal="right" vertical="center" wrapText="1"/>
    </xf>
    <xf numFmtId="181" fontId="4" fillId="62" borderId="84" xfId="0" applyNumberFormat="1" applyFont="1" applyFill="1" applyBorder="1" applyAlignment="1">
      <alignment horizontal="right" vertical="center" wrapText="1"/>
    </xf>
    <xf numFmtId="0" fontId="0" fillId="0" borderId="85" xfId="0" applyFill="1" applyBorder="1" applyAlignment="1"/>
    <xf numFmtId="181" fontId="4" fillId="2" borderId="10" xfId="0" applyNumberFormat="1" applyFont="1" applyFill="1" applyBorder="1" applyAlignment="1">
      <alignment horizontal="right" vertical="center" wrapText="1"/>
    </xf>
    <xf numFmtId="0" fontId="0" fillId="0" borderId="37" xfId="0" applyFill="1" applyBorder="1" applyAlignment="1"/>
    <xf numFmtId="181" fontId="4" fillId="2" borderId="84" xfId="0" applyNumberFormat="1" applyFont="1" applyFill="1" applyBorder="1" applyAlignment="1">
      <alignment horizontal="right" vertical="center" wrapText="1"/>
    </xf>
    <xf numFmtId="0" fontId="2" fillId="45" borderId="14" xfId="0" applyFont="1" applyFill="1" applyBorder="1" applyAlignment="1">
      <alignment horizontal="center" vertical="center" wrapText="1"/>
    </xf>
    <xf numFmtId="0" fontId="0" fillId="0" borderId="19" xfId="0" applyFill="1" applyBorder="1" applyAlignment="1"/>
    <xf numFmtId="49" fontId="2" fillId="45" borderId="14" xfId="0" applyNumberFormat="1" applyFont="1" applyFill="1" applyBorder="1" applyAlignment="1">
      <alignment horizontal="center" vertical="center" wrapText="1"/>
    </xf>
    <xf numFmtId="49" fontId="2" fillId="7" borderId="14" xfId="0" applyNumberFormat="1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right" vertical="center" wrapText="1"/>
    </xf>
    <xf numFmtId="49" fontId="2" fillId="18" borderId="14" xfId="0" applyNumberFormat="1" applyFont="1" applyFill="1" applyBorder="1" applyAlignment="1">
      <alignment horizontal="center" vertical="center" wrapText="1"/>
    </xf>
    <xf numFmtId="0" fontId="2" fillId="114" borderId="14" xfId="0" applyFont="1" applyFill="1" applyBorder="1" applyAlignment="1">
      <alignment horizontal="center" vertical="center" wrapText="1"/>
    </xf>
    <xf numFmtId="0" fontId="0" fillId="114" borderId="18" xfId="0" applyFill="1" applyBorder="1" applyAlignment="1"/>
    <xf numFmtId="0" fontId="0" fillId="114" borderId="19" xfId="0" applyFill="1" applyBorder="1" applyAlignment="1"/>
    <xf numFmtId="49" fontId="2" fillId="114" borderId="14" xfId="0" applyNumberFormat="1" applyFont="1" applyFill="1" applyBorder="1" applyAlignment="1">
      <alignment horizontal="center" vertical="center" wrapText="1"/>
    </xf>
    <xf numFmtId="0" fontId="2" fillId="13" borderId="41" xfId="0" applyFont="1" applyFill="1" applyBorder="1" applyAlignment="1">
      <alignment horizontal="center" vertical="center" wrapText="1"/>
    </xf>
    <xf numFmtId="0" fontId="0" fillId="0" borderId="59" xfId="0" applyFill="1" applyBorder="1" applyAlignment="1"/>
    <xf numFmtId="49" fontId="2" fillId="13" borderId="41" xfId="0" applyNumberFormat="1" applyFont="1" applyFill="1" applyBorder="1" applyAlignment="1">
      <alignment horizontal="center" vertical="center" wrapText="1"/>
    </xf>
    <xf numFmtId="49" fontId="0" fillId="0" borderId="18" xfId="0" applyNumberFormat="1" applyFill="1" applyBorder="1" applyAlignment="1"/>
    <xf numFmtId="49" fontId="0" fillId="0" borderId="59" xfId="0" applyNumberFormat="1" applyFill="1" applyBorder="1" applyAlignment="1"/>
    <xf numFmtId="49" fontId="2" fillId="42" borderId="14" xfId="0" applyNumberFormat="1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77" xfId="0" applyFont="1" applyFill="1" applyBorder="1" applyAlignment="1">
      <alignment horizontal="center" vertical="center" wrapText="1"/>
    </xf>
    <xf numFmtId="49" fontId="1" fillId="157" borderId="91" xfId="0" applyNumberFormat="1" applyFont="1" applyFill="1" applyBorder="1" applyAlignment="1">
      <alignment horizontal="center" vertical="center" wrapText="1"/>
    </xf>
    <xf numFmtId="181" fontId="4" fillId="120" borderId="91" xfId="0" applyNumberFormat="1" applyFont="1" applyFill="1" applyBorder="1" applyAlignment="1">
      <alignment horizontal="right" vertical="center" wrapText="1"/>
    </xf>
    <xf numFmtId="0" fontId="0" fillId="0" borderId="91" xfId="0" applyFill="1" applyBorder="1" applyAlignment="1"/>
    <xf numFmtId="0" fontId="2" fillId="156" borderId="93" xfId="0" applyFont="1" applyFill="1" applyBorder="1" applyAlignment="1">
      <alignment horizontal="center" vertical="center" wrapText="1"/>
    </xf>
    <xf numFmtId="0" fontId="2" fillId="156" borderId="83" xfId="0" applyFont="1" applyFill="1" applyBorder="1" applyAlignment="1">
      <alignment horizontal="center" vertical="center" wrapText="1"/>
    </xf>
    <xf numFmtId="0" fontId="2" fillId="156" borderId="89" xfId="0" applyFont="1" applyFill="1" applyBorder="1" applyAlignment="1">
      <alignment horizontal="center" vertical="center" wrapText="1"/>
    </xf>
    <xf numFmtId="0" fontId="2" fillId="156" borderId="94" xfId="0" applyFont="1" applyFill="1" applyBorder="1" applyAlignment="1">
      <alignment horizontal="center" vertical="center" wrapText="1"/>
    </xf>
    <xf numFmtId="49" fontId="2" fillId="121" borderId="92" xfId="0" applyNumberFormat="1" applyFont="1" applyFill="1" applyBorder="1" applyAlignment="1">
      <alignment horizontal="center" vertical="center" wrapText="1"/>
    </xf>
    <xf numFmtId="0" fontId="0" fillId="121" borderId="82" xfId="0" applyFill="1" applyBorder="1" applyAlignment="1"/>
    <xf numFmtId="0" fontId="0" fillId="121" borderId="37" xfId="0" applyFill="1" applyBorder="1" applyAlignment="1"/>
    <xf numFmtId="49" fontId="2" fillId="126" borderId="14" xfId="0" applyNumberFormat="1" applyFont="1" applyFill="1" applyBorder="1" applyAlignment="1">
      <alignment horizontal="center" vertical="center" wrapText="1"/>
    </xf>
    <xf numFmtId="0" fontId="0" fillId="126" borderId="18" xfId="0" applyFill="1" applyBorder="1" applyAlignment="1"/>
    <xf numFmtId="0" fontId="0" fillId="126" borderId="19" xfId="0" applyFill="1" applyBorder="1" applyAlignment="1"/>
    <xf numFmtId="49" fontId="2" fillId="129" borderId="63" xfId="0" applyNumberFormat="1" applyFont="1" applyFill="1" applyBorder="1" applyAlignment="1">
      <alignment horizontal="center" vertical="center" wrapText="1"/>
    </xf>
    <xf numFmtId="0" fontId="0" fillId="129" borderId="9" xfId="0" applyFill="1" applyBorder="1" applyAlignment="1"/>
    <xf numFmtId="0" fontId="0" fillId="129" borderId="10" xfId="0" applyFill="1" applyBorder="1" applyAlignment="1"/>
    <xf numFmtId="0" fontId="2" fillId="134" borderId="14" xfId="0" applyFont="1" applyFill="1" applyBorder="1" applyAlignment="1">
      <alignment horizontal="center" vertical="center" wrapText="1"/>
    </xf>
    <xf numFmtId="0" fontId="0" fillId="134" borderId="18" xfId="0" applyFill="1" applyBorder="1" applyAlignment="1"/>
    <xf numFmtId="0" fontId="0" fillId="134" borderId="19" xfId="0" applyFill="1" applyBorder="1" applyAlignment="1"/>
    <xf numFmtId="0" fontId="2" fillId="137" borderId="14" xfId="0" applyFont="1" applyFill="1" applyBorder="1" applyAlignment="1">
      <alignment horizontal="center" vertical="center" wrapText="1"/>
    </xf>
    <xf numFmtId="0" fontId="0" fillId="137" borderId="18" xfId="0" applyFill="1" applyBorder="1" applyAlignment="1"/>
    <xf numFmtId="0" fontId="0" fillId="137" borderId="19" xfId="0" applyFill="1" applyBorder="1" applyAlignment="1"/>
    <xf numFmtId="0" fontId="2" fillId="141" borderId="41" xfId="0" applyFont="1" applyFill="1" applyBorder="1" applyAlignment="1">
      <alignment horizontal="center" vertical="center" wrapText="1"/>
    </xf>
    <xf numFmtId="0" fontId="0" fillId="141" borderId="18" xfId="0" applyFill="1" applyBorder="1" applyAlignment="1"/>
    <xf numFmtId="0" fontId="0" fillId="141" borderId="59" xfId="0" applyFill="1" applyBorder="1" applyAlignment="1"/>
    <xf numFmtId="49" fontId="2" fillId="143" borderId="14" xfId="0" applyNumberFormat="1" applyFont="1" applyFill="1" applyBorder="1" applyAlignment="1">
      <alignment horizontal="center" vertical="center" wrapText="1"/>
    </xf>
    <xf numFmtId="49" fontId="0" fillId="143" borderId="18" xfId="0" applyNumberFormat="1" applyFill="1" applyBorder="1" applyAlignment="1"/>
    <xf numFmtId="49" fontId="0" fillId="143" borderId="19" xfId="0" applyNumberFormat="1" applyFill="1" applyBorder="1" applyAlignment="1"/>
    <xf numFmtId="0" fontId="2" fillId="150" borderId="34" xfId="0" applyFont="1" applyFill="1" applyBorder="1" applyAlignment="1">
      <alignment horizontal="center" vertical="center" wrapText="1"/>
    </xf>
    <xf numFmtId="0" fontId="2" fillId="150" borderId="18" xfId="0" applyFont="1" applyFill="1" applyBorder="1" applyAlignment="1">
      <alignment horizontal="center" vertical="center" wrapText="1"/>
    </xf>
    <xf numFmtId="0" fontId="2" fillId="150" borderId="77" xfId="0" applyFont="1" applyFill="1" applyBorder="1" applyAlignment="1">
      <alignment horizontal="center" vertical="center" wrapText="1"/>
    </xf>
    <xf numFmtId="49" fontId="2" fillId="141" borderId="41" xfId="0" applyNumberFormat="1" applyFont="1" applyFill="1" applyBorder="1" applyAlignment="1">
      <alignment horizontal="center" vertical="center" wrapText="1"/>
    </xf>
    <xf numFmtId="49" fontId="0" fillId="141" borderId="18" xfId="0" applyNumberFormat="1" applyFill="1" applyBorder="1" applyAlignment="1"/>
    <xf numFmtId="49" fontId="0" fillId="141" borderId="59" xfId="0" applyNumberFormat="1" applyFill="1" applyBorder="1" applyAlignment="1"/>
    <xf numFmtId="49" fontId="1" fillId="160" borderId="91" xfId="0" applyNumberFormat="1" applyFont="1" applyFill="1" applyBorder="1" applyAlignment="1">
      <alignment horizontal="center" vertical="center" wrapText="1"/>
    </xf>
    <xf numFmtId="0" fontId="0" fillId="160" borderId="91" xfId="0" applyFill="1" applyBorder="1" applyAlignment="1"/>
    <xf numFmtId="0" fontId="0" fillId="157" borderId="91" xfId="0" applyFill="1" applyBorder="1" applyAlignment="1"/>
    <xf numFmtId="49" fontId="2" fillId="134" borderId="14" xfId="0" applyNumberFormat="1" applyFont="1" applyFill="1" applyBorder="1" applyAlignment="1">
      <alignment horizontal="center" vertical="center" wrapText="1"/>
    </xf>
    <xf numFmtId="49" fontId="2" fillId="137" borderId="14" xfId="0" applyNumberFormat="1" applyFont="1" applyFill="1" applyBorder="1" applyAlignment="1">
      <alignment horizontal="center" vertical="center" wrapText="1"/>
    </xf>
    <xf numFmtId="181" fontId="4" fillId="160" borderId="91" xfId="0" applyNumberFormat="1" applyFont="1" applyFill="1" applyBorder="1" applyAlignment="1">
      <alignment horizontal="right" vertical="center" wrapText="1"/>
    </xf>
    <xf numFmtId="49" fontId="2" fillId="129" borderId="43" xfId="0" applyNumberFormat="1" applyFont="1" applyFill="1" applyBorder="1" applyAlignment="1">
      <alignment horizontal="center" vertical="center" wrapText="1"/>
    </xf>
    <xf numFmtId="49" fontId="2" fillId="129" borderId="9" xfId="0" applyNumberFormat="1" applyFont="1" applyFill="1" applyBorder="1" applyAlignment="1">
      <alignment horizontal="center" vertical="center" wrapText="1"/>
    </xf>
    <xf numFmtId="49" fontId="2" fillId="129" borderId="10" xfId="0" applyNumberFormat="1" applyFont="1" applyFill="1" applyBorder="1" applyAlignment="1">
      <alignment horizontal="center" vertical="center" wrapText="1"/>
    </xf>
    <xf numFmtId="49" fontId="7" fillId="143" borderId="14" xfId="0" applyNumberFormat="1" applyFont="1" applyFill="1" applyBorder="1" applyAlignment="1">
      <alignment horizontal="right" vertical="center" wrapText="1"/>
    </xf>
    <xf numFmtId="49" fontId="44" fillId="126" borderId="14" xfId="0" applyNumberFormat="1" applyFont="1" applyFill="1" applyBorder="1" applyAlignment="1">
      <alignment horizontal="center" vertical="center" wrapText="1"/>
    </xf>
    <xf numFmtId="0" fontId="45" fillId="126" borderId="18" xfId="0" applyFont="1" applyFill="1" applyBorder="1" applyAlignment="1"/>
    <xf numFmtId="0" fontId="45" fillId="0" borderId="18" xfId="0" applyFont="1" applyFill="1" applyBorder="1" applyAlignment="1"/>
    <xf numFmtId="0" fontId="45" fillId="126" borderId="19" xfId="0" applyFont="1" applyFill="1" applyBorder="1" applyAlignment="1"/>
    <xf numFmtId="0" fontId="2" fillId="121" borderId="92" xfId="0" applyFont="1" applyFill="1" applyBorder="1" applyAlignment="1">
      <alignment horizontal="center" vertical="center" wrapText="1"/>
    </xf>
    <xf numFmtId="176" fontId="2" fillId="150" borderId="25" xfId="0" applyNumberFormat="1" applyFont="1" applyFill="1" applyBorder="1" applyAlignment="1">
      <alignment horizontal="center" vertical="center" wrapText="1"/>
    </xf>
    <xf numFmtId="176" fontId="2" fillId="150" borderId="18" xfId="0" applyNumberFormat="1" applyFont="1" applyFill="1" applyBorder="1" applyAlignment="1">
      <alignment horizontal="center" vertical="center" wrapText="1"/>
    </xf>
    <xf numFmtId="176" fontId="2" fillId="150" borderId="77" xfId="0" applyNumberFormat="1" applyFont="1" applyFill="1" applyBorder="1" applyAlignment="1">
      <alignment horizontal="center" vertical="center" wrapText="1"/>
    </xf>
    <xf numFmtId="49" fontId="1" fillId="157" borderId="29" xfId="0" applyNumberFormat="1" applyFont="1" applyFill="1" applyBorder="1" applyAlignment="1">
      <alignment horizontal="center" vertical="center" wrapText="1"/>
    </xf>
    <xf numFmtId="49" fontId="1" fillId="157" borderId="26" xfId="0" applyNumberFormat="1" applyFont="1" applyFill="1" applyAlignment="1">
      <alignment horizontal="center" vertical="center" wrapText="1"/>
    </xf>
    <xf numFmtId="49" fontId="1" fillId="157" borderId="69" xfId="0" applyNumberFormat="1" applyFont="1" applyFill="1" applyBorder="1" applyAlignment="1">
      <alignment horizontal="center" vertical="center" wrapText="1"/>
    </xf>
    <xf numFmtId="0" fontId="2" fillId="89" borderId="25" xfId="2" applyFont="1" applyFill="1" applyBorder="1" applyAlignment="1">
      <alignment horizontal="center" vertical="center" wrapText="1"/>
    </xf>
    <xf numFmtId="0" fontId="2" fillId="89" borderId="18" xfId="2" applyFont="1" applyFill="1" applyBorder="1" applyAlignment="1">
      <alignment horizontal="center" vertical="center" wrapText="1"/>
    </xf>
    <xf numFmtId="0" fontId="2" fillId="89" borderId="17" xfId="2" applyFont="1" applyFill="1" applyBorder="1" applyAlignment="1">
      <alignment horizontal="center" vertical="center" wrapText="1"/>
    </xf>
    <xf numFmtId="0" fontId="23" fillId="0" borderId="0" xfId="2" applyFont="1" applyFill="1" applyBorder="1" applyAlignment="1">
      <alignment horizontal="center" vertical="top" wrapText="1"/>
    </xf>
    <xf numFmtId="0" fontId="0" fillId="0" borderId="0" xfId="2" applyFont="1" applyFill="1" applyBorder="1">
      <alignment vertical="top" wrapText="1"/>
    </xf>
    <xf numFmtId="9" fontId="9" fillId="61" borderId="26" xfId="1" applyFont="1" applyAlignment="1">
      <alignment horizontal="right" vertical="center"/>
    </xf>
    <xf numFmtId="9" fontId="9" fillId="61" borderId="67" xfId="1" applyFont="1" applyBorder="1" applyAlignment="1">
      <alignment horizontal="right" vertical="center"/>
    </xf>
    <xf numFmtId="2" fontId="2" fillId="91" borderId="25" xfId="2" applyNumberFormat="1" applyFont="1" applyFill="1" applyBorder="1" applyAlignment="1">
      <alignment horizontal="center" vertical="center" wrapText="1"/>
    </xf>
    <xf numFmtId="2" fontId="2" fillId="91" borderId="18" xfId="2" applyNumberFormat="1" applyFont="1" applyFill="1" applyBorder="1" applyAlignment="1">
      <alignment horizontal="center" vertical="center" wrapText="1"/>
    </xf>
    <xf numFmtId="2" fontId="2" fillId="91" borderId="17" xfId="2" applyNumberFormat="1" applyFont="1" applyFill="1" applyBorder="1" applyAlignment="1">
      <alignment horizontal="center" vertical="center" wrapText="1"/>
    </xf>
    <xf numFmtId="0" fontId="2" fillId="90" borderId="25" xfId="2" applyFont="1" applyFill="1" applyBorder="1" applyAlignment="1">
      <alignment horizontal="center" vertical="center" wrapText="1"/>
    </xf>
    <xf numFmtId="0" fontId="2" fillId="90" borderId="18" xfId="2" applyFont="1" applyFill="1" applyBorder="1" applyAlignment="1">
      <alignment horizontal="center" vertical="center" wrapText="1"/>
    </xf>
    <xf numFmtId="0" fontId="2" fillId="90" borderId="17" xfId="2" applyFont="1" applyFill="1" applyBorder="1" applyAlignment="1">
      <alignment horizontal="center" vertical="center" wrapText="1"/>
    </xf>
    <xf numFmtId="0" fontId="2" fillId="113" borderId="25" xfId="0" applyFont="1" applyFill="1" applyBorder="1" applyAlignment="1">
      <alignment horizontal="right" vertical="center" wrapText="1"/>
    </xf>
    <xf numFmtId="0" fontId="2" fillId="113" borderId="18" xfId="0" applyFont="1" applyFill="1" applyBorder="1" applyAlignment="1">
      <alignment horizontal="right" vertical="center" wrapText="1"/>
    </xf>
    <xf numFmtId="0" fontId="2" fillId="113" borderId="17" xfId="0" applyFont="1" applyFill="1" applyBorder="1" applyAlignment="1">
      <alignment horizontal="right" vertical="center" wrapText="1"/>
    </xf>
    <xf numFmtId="0" fontId="2" fillId="103" borderId="25" xfId="0" applyFont="1" applyFill="1" applyBorder="1" applyAlignment="1">
      <alignment horizontal="right" vertical="center" wrapText="1"/>
    </xf>
    <xf numFmtId="0" fontId="2" fillId="103" borderId="18" xfId="0" applyFont="1" applyFill="1" applyBorder="1" applyAlignment="1">
      <alignment horizontal="right" vertical="center" wrapText="1"/>
    </xf>
    <xf numFmtId="0" fontId="2" fillId="103" borderId="17" xfId="0" applyFont="1" applyFill="1" applyBorder="1" applyAlignment="1">
      <alignment horizontal="right" vertical="center" wrapText="1"/>
    </xf>
    <xf numFmtId="0" fontId="2" fillId="111" borderId="25" xfId="0" applyFont="1" applyFill="1" applyBorder="1" applyAlignment="1">
      <alignment horizontal="right" vertical="center" wrapText="1"/>
    </xf>
    <xf numFmtId="0" fontId="2" fillId="111" borderId="18" xfId="0" applyFont="1" applyFill="1" applyBorder="1" applyAlignment="1">
      <alignment horizontal="right" vertical="center" wrapText="1"/>
    </xf>
    <xf numFmtId="0" fontId="2" fillId="111" borderId="17" xfId="0" applyFont="1" applyFill="1" applyBorder="1" applyAlignment="1">
      <alignment horizontal="right" vertical="center" wrapText="1"/>
    </xf>
    <xf numFmtId="0" fontId="2" fillId="112" borderId="25" xfId="0" applyFont="1" applyFill="1" applyBorder="1" applyAlignment="1">
      <alignment horizontal="right" vertical="center" wrapText="1"/>
    </xf>
    <xf numFmtId="0" fontId="2" fillId="112" borderId="18" xfId="0" applyFont="1" applyFill="1" applyBorder="1" applyAlignment="1">
      <alignment horizontal="right" vertical="center" wrapText="1"/>
    </xf>
    <xf numFmtId="0" fontId="2" fillId="112" borderId="17" xfId="0" applyFont="1" applyFill="1" applyBorder="1" applyAlignment="1">
      <alignment horizontal="right" vertical="center" wrapText="1"/>
    </xf>
    <xf numFmtId="2" fontId="2" fillId="104" borderId="25" xfId="2" applyNumberFormat="1" applyFont="1" applyFill="1" applyBorder="1" applyAlignment="1">
      <alignment horizontal="center" vertical="center" wrapText="1"/>
    </xf>
    <xf numFmtId="2" fontId="2" fillId="104" borderId="18" xfId="2" applyNumberFormat="1" applyFont="1" applyFill="1" applyBorder="1" applyAlignment="1">
      <alignment horizontal="center" vertical="center" wrapText="1"/>
    </xf>
    <xf numFmtId="2" fontId="2" fillId="104" borderId="17" xfId="2" applyNumberFormat="1" applyFont="1" applyFill="1" applyBorder="1" applyAlignment="1">
      <alignment horizontal="center" vertical="center" wrapText="1"/>
    </xf>
    <xf numFmtId="0" fontId="2" fillId="104" borderId="25" xfId="2" applyFont="1" applyFill="1" applyBorder="1" applyAlignment="1">
      <alignment horizontal="right" vertical="center" wrapText="1"/>
    </xf>
    <xf numFmtId="0" fontId="2" fillId="104" borderId="18" xfId="2" applyFont="1" applyFill="1" applyBorder="1" applyAlignment="1">
      <alignment horizontal="right" vertical="center" wrapText="1"/>
    </xf>
    <xf numFmtId="0" fontId="2" fillId="104" borderId="17" xfId="2" applyFont="1" applyFill="1" applyBorder="1" applyAlignment="1">
      <alignment horizontal="right" vertical="center" wrapText="1"/>
    </xf>
    <xf numFmtId="0" fontId="2" fillId="86" borderId="25" xfId="2" applyFont="1" applyFill="1" applyBorder="1" applyAlignment="1">
      <alignment horizontal="right" vertical="center" wrapText="1"/>
    </xf>
    <xf numFmtId="0" fontId="2" fillId="86" borderId="18" xfId="2" applyFont="1" applyFill="1" applyBorder="1" applyAlignment="1">
      <alignment horizontal="right" vertical="center" wrapText="1"/>
    </xf>
    <xf numFmtId="0" fontId="2" fillId="86" borderId="17" xfId="2" applyFont="1" applyFill="1" applyBorder="1" applyAlignment="1">
      <alignment horizontal="right" vertical="center" wrapText="1"/>
    </xf>
    <xf numFmtId="0" fontId="2" fillId="87" borderId="25" xfId="2" applyFont="1" applyFill="1" applyBorder="1" applyAlignment="1">
      <alignment horizontal="right" vertical="center" wrapText="1"/>
    </xf>
    <xf numFmtId="0" fontId="2" fillId="87" borderId="18" xfId="2" applyFont="1" applyFill="1" applyBorder="1" applyAlignment="1">
      <alignment horizontal="right" vertical="center" wrapText="1"/>
    </xf>
    <xf numFmtId="0" fontId="2" fillId="87" borderId="17" xfId="2" applyFont="1" applyFill="1" applyBorder="1" applyAlignment="1">
      <alignment horizontal="right" vertical="center" wrapText="1"/>
    </xf>
    <xf numFmtId="0" fontId="2" fillId="103" borderId="25" xfId="2" applyFont="1" applyFill="1" applyBorder="1" applyAlignment="1">
      <alignment horizontal="right" vertical="center" wrapText="1"/>
    </xf>
    <xf numFmtId="0" fontId="2" fillId="103" borderId="18" xfId="2" applyFont="1" applyFill="1" applyBorder="1" applyAlignment="1">
      <alignment horizontal="right" vertical="center" wrapText="1"/>
    </xf>
    <xf numFmtId="0" fontId="2" fillId="103" borderId="17" xfId="2" applyFont="1" applyFill="1" applyBorder="1" applyAlignment="1">
      <alignment horizontal="right" vertical="center" wrapText="1"/>
    </xf>
    <xf numFmtId="0" fontId="2" fillId="89" borderId="24" xfId="2" applyFont="1" applyFill="1" applyBorder="1" applyAlignment="1">
      <alignment horizontal="center" vertical="center" wrapText="1"/>
    </xf>
    <xf numFmtId="0" fontId="2" fillId="89" borderId="28" xfId="2" applyFont="1" applyFill="1" applyBorder="1" applyAlignment="1">
      <alignment horizontal="center" vertical="center" wrapText="1"/>
    </xf>
    <xf numFmtId="0" fontId="2" fillId="87" borderId="24" xfId="2" applyFont="1" applyFill="1" applyBorder="1" applyAlignment="1">
      <alignment horizontal="center" vertical="center" wrapText="1"/>
    </xf>
    <xf numFmtId="0" fontId="2" fillId="87" borderId="28" xfId="2" applyFont="1" applyFill="1" applyBorder="1" applyAlignment="1">
      <alignment horizontal="center" vertical="center" wrapText="1"/>
    </xf>
    <xf numFmtId="0" fontId="2" fillId="86" borderId="24" xfId="2" applyFont="1" applyFill="1" applyBorder="1" applyAlignment="1">
      <alignment horizontal="center" vertical="center" wrapText="1"/>
    </xf>
    <xf numFmtId="0" fontId="2" fillId="86" borderId="28" xfId="2" applyFont="1" applyFill="1" applyBorder="1" applyAlignment="1">
      <alignment horizontal="center" vertical="center" wrapText="1"/>
    </xf>
    <xf numFmtId="0" fontId="2" fillId="104" borderId="24" xfId="2" applyFont="1" applyFill="1" applyBorder="1" applyAlignment="1">
      <alignment horizontal="center" vertical="center" wrapText="1"/>
    </xf>
    <xf numFmtId="0" fontId="2" fillId="104" borderId="28" xfId="2" applyFont="1" applyFill="1" applyBorder="1" applyAlignment="1">
      <alignment horizontal="center" vertical="center" wrapText="1"/>
    </xf>
    <xf numFmtId="0" fontId="2" fillId="89" borderId="25" xfId="2" applyFont="1" applyFill="1" applyBorder="1" applyAlignment="1">
      <alignment horizontal="right" vertical="center" wrapText="1"/>
    </xf>
    <xf numFmtId="0" fontId="2" fillId="89" borderId="18" xfId="2" applyFont="1" applyFill="1" applyBorder="1" applyAlignment="1">
      <alignment horizontal="right" vertical="center" wrapText="1"/>
    </xf>
    <xf numFmtId="0" fontId="2" fillId="89" borderId="17" xfId="2" applyFont="1" applyFill="1" applyBorder="1" applyAlignment="1">
      <alignment horizontal="right" vertical="center" wrapText="1"/>
    </xf>
    <xf numFmtId="0" fontId="2" fillId="110" borderId="25" xfId="0" applyFont="1" applyFill="1" applyBorder="1" applyAlignment="1">
      <alignment horizontal="right" vertical="center" wrapText="1"/>
    </xf>
    <xf numFmtId="0" fontId="2" fillId="110" borderId="18" xfId="0" applyFont="1" applyFill="1" applyBorder="1" applyAlignment="1">
      <alignment horizontal="right" vertical="center" wrapText="1"/>
    </xf>
    <xf numFmtId="0" fontId="2" fillId="110" borderId="17" xfId="0" applyFont="1" applyFill="1" applyBorder="1" applyAlignment="1">
      <alignment horizontal="right" vertical="center" wrapText="1"/>
    </xf>
    <xf numFmtId="0" fontId="2" fillId="103" borderId="24" xfId="2" applyFont="1" applyFill="1" applyBorder="1" applyAlignment="1">
      <alignment horizontal="center" vertical="center" wrapText="1"/>
    </xf>
    <xf numFmtId="0" fontId="2" fillId="103" borderId="28" xfId="2" applyFont="1" applyFill="1" applyBorder="1" applyAlignment="1">
      <alignment horizontal="center" vertical="center" wrapText="1"/>
    </xf>
    <xf numFmtId="0" fontId="2" fillId="96" borderId="24" xfId="2" applyFont="1" applyFill="1" applyBorder="1" applyAlignment="1">
      <alignment horizontal="center" vertical="center" wrapText="1"/>
    </xf>
    <xf numFmtId="0" fontId="2" fillId="96" borderId="35" xfId="2" applyFont="1" applyFill="1" applyBorder="1" applyAlignment="1">
      <alignment horizontal="center" vertical="center" wrapText="1"/>
    </xf>
    <xf numFmtId="0" fontId="2" fillId="96" borderId="28" xfId="2" applyFont="1" applyFill="1" applyBorder="1" applyAlignment="1">
      <alignment horizontal="center" vertical="center" wrapText="1"/>
    </xf>
    <xf numFmtId="49" fontId="9" fillId="100" borderId="38" xfId="2" applyNumberFormat="1" applyFont="1" applyFill="1" applyBorder="1" applyAlignment="1">
      <alignment horizontal="right" vertical="center" wrapText="1"/>
    </xf>
    <xf numFmtId="0" fontId="9" fillId="0" borderId="38" xfId="0" applyFont="1" applyFill="1" applyBorder="1" applyAlignment="1"/>
    <xf numFmtId="0" fontId="9" fillId="100" borderId="17" xfId="2" applyFont="1" applyFill="1" applyBorder="1" applyAlignment="1">
      <alignment horizontal="right" vertical="center" wrapText="1"/>
    </xf>
    <xf numFmtId="0" fontId="9" fillId="0" borderId="17" xfId="0" applyFont="1" applyFill="1" applyBorder="1" applyAlignment="1"/>
  </cellXfs>
  <cellStyles count="4">
    <cellStyle name="百分比" xfId="1" xr:uid="{00000000-0005-0000-0000-000000000000}"/>
    <cellStyle name="常规" xfId="0" builtinId="0"/>
    <cellStyle name="常规 2" xfId="2" xr:uid="{00000000-0005-0000-0000-000002000000}"/>
    <cellStyle name="常规 3" xfId="3" xr:uid="{1DFBADBF-433E-4B43-8F39-8267D8E04C71}"/>
  </cellStyles>
  <dxfs count="2686"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E32400"/>
      </font>
    </dxf>
    <dxf>
      <font>
        <color rgb="FF669C35"/>
      </font>
    </dxf>
    <dxf>
      <font>
        <color rgb="FFE324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C00000"/>
      </font>
    </dxf>
    <dxf>
      <font>
        <color rgb="FF2F7D18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F7D18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F7D18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F7D18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2F7D18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2F7D18"/>
      </font>
    </dxf>
    <dxf>
      <font>
        <color rgb="FFC00000"/>
      </font>
    </dxf>
    <dxf>
      <font>
        <color rgb="FFC00000"/>
      </font>
    </dxf>
    <dxf>
      <font>
        <color rgb="FF2F7D18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F7D18"/>
      </font>
    </dxf>
    <dxf>
      <font>
        <color rgb="FFC00000"/>
      </font>
    </dxf>
    <dxf>
      <font>
        <color rgb="FF2E7116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C00000"/>
      </font>
    </dxf>
    <dxf>
      <font>
        <color rgb="FF2E7116"/>
      </font>
    </dxf>
    <dxf>
      <font>
        <color rgb="FF000000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  <dxf>
      <font>
        <color rgb="FF000000"/>
      </font>
    </dxf>
    <dxf>
      <font>
        <color rgb="FF2E7116"/>
      </font>
    </dxf>
    <dxf>
      <font>
        <color rgb="FFC000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2F2F2"/>
      <rgbColor rgb="FFA5A5A5"/>
      <rgbColor rgb="FF3F3F3F"/>
      <rgbColor rgb="FFBDC0BF"/>
      <rgbColor rgb="FFEFF1ED"/>
      <rgbColor rgb="FFB41700"/>
      <rgbColor rgb="FFDAE5DC"/>
      <rgbColor rgb="FF017000"/>
      <rgbColor rgb="FFCBD6D3"/>
      <rgbColor rgb="FFFFFFFF"/>
      <rgbColor rgb="FFFEF0E7"/>
      <rgbColor rgb="FFFEE8E3"/>
      <rgbColor rgb="FFF7E0E1"/>
      <rgbColor rgb="FFE8D9DC"/>
      <rgbColor rgb="FFD3D1D5"/>
      <rgbColor rgb="FFC8D0D4"/>
      <rgbColor rgb="FFC9E6E3"/>
      <rgbColor rgb="FFF9F0D9"/>
      <rgbColor rgb="FFFCE7D7"/>
      <rgbColor rgb="FFF9DBD3"/>
      <rgbColor rgb="FFEAEEDE"/>
      <rgbColor rgb="FFE32400"/>
      <rgbColor rgb="FF669C35"/>
      <rgbColor rgb="FFBFBFBF"/>
      <rgbColor rgb="FFF6F7E9"/>
      <rgbColor rgb="FFFEFDF2"/>
      <rgbColor rgb="FFFDF7EB"/>
      <rgbColor rgb="FFEDDAC7"/>
      <rgbColor rgb="00000000"/>
      <rgbColor rgb="FFEADBC9"/>
      <rgbColor rgb="FFF5FAE3"/>
      <rgbColor rgb="FFECF8E2"/>
      <rgbColor rgb="FFB41700"/>
      <rgbColor rgb="FF017000"/>
      <rgbColor rgb="FFE5F5E2"/>
      <rgbColor rgb="FFE1F0E5"/>
      <rgbColor rgb="FFE1F0E5"/>
      <rgbColor rgb="FFDAECE6"/>
      <rgbColor rgb="FFDAECE6"/>
      <rgbColor rgb="FFCCE7E8"/>
      <rgbColor rgb="FFD4E6E7"/>
      <rgbColor rgb="FFD4E6E7"/>
      <rgbColor rgb="FFC4E1EA"/>
      <rgbColor rgb="FFCFE1E9"/>
      <rgbColor rgb="FFC5DCE7"/>
      <rgbColor rgb="FFCDDCE6"/>
      <rgbColor rgb="FFC6D7E3"/>
      <rgbColor rgb="FFCBD6E2"/>
      <rgbColor rgb="FFC4D2DC"/>
      <rgbColor rgb="FFC8D2DC"/>
      <rgbColor rgb="FFC8D2DC"/>
      <rgbColor rgb="FFE5CCBE"/>
      <rgbColor rgb="FFFFF8F2"/>
      <rgbColor rgb="FFFDF8F3"/>
      <rgbColor rgb="FFFCF8F3"/>
    </indexedColors>
    <mruColors>
      <color rgb="FFE2D4C8"/>
      <color rgb="FFEBE8E6"/>
      <color rgb="FFEAE8E6"/>
      <color rgb="FFD9E4DE"/>
      <color rgb="FFCEDEE0"/>
      <color rgb="FFFFDFEE"/>
      <color rgb="FFFFFCEC"/>
      <color rgb="FFF2FCF5"/>
      <color rgb="FFE5F6FD"/>
      <color rgb="FFF6EC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4999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7C978-637C-CF40-AF06-A9AB7172E407}">
  <dimension ref="A1:DG85"/>
  <sheetViews>
    <sheetView showGridLines="0" zoomScale="150" workbookViewId="0">
      <pane xSplit="1" ySplit="3" topLeftCell="CI61" activePane="bottomRight" state="frozen"/>
      <selection activeCell="CP72" sqref="CP72:CP75"/>
      <selection pane="topRight" activeCell="CP72" sqref="CP72:CP75"/>
      <selection pane="bottomLeft" activeCell="CP72" sqref="CP72:CP75"/>
      <selection pane="bottomRight" activeCell="A75" sqref="A75:CP78"/>
    </sheetView>
  </sheetViews>
  <sheetFormatPr baseColWidth="10" defaultColWidth="16.33203125" defaultRowHeight="13"/>
  <cols>
    <col min="1" max="1" width="12.6640625" style="27" customWidth="1"/>
    <col min="2" max="6" width="7.83203125" style="27" customWidth="1"/>
    <col min="7" max="7" width="7.83203125" style="756" customWidth="1"/>
    <col min="8" max="8" width="19" style="702" customWidth="1"/>
    <col min="9" max="9" width="1.6640625" style="396" customWidth="1"/>
    <col min="10" max="10" width="8.33203125" style="27" customWidth="1"/>
    <col min="11" max="11" width="7.1640625" style="27" customWidth="1"/>
    <col min="12" max="12" width="8" style="27" customWidth="1"/>
    <col min="13" max="13" width="7.1640625" style="27" customWidth="1"/>
    <col min="14" max="14" width="7.83203125" style="27" customWidth="1"/>
    <col min="15" max="15" width="7.1640625" style="27" customWidth="1"/>
    <col min="16" max="16" width="7.83203125" style="756" customWidth="1"/>
    <col min="17" max="17" width="15.83203125" style="702" customWidth="1"/>
    <col min="18" max="18" width="1.6640625" style="396" customWidth="1"/>
    <col min="19" max="19" width="8.33203125" style="221" customWidth="1"/>
    <col min="20" max="22" width="8.33203125" style="27" customWidth="1"/>
    <col min="23" max="23" width="8.1640625" style="27" customWidth="1"/>
    <col min="24" max="24" width="8.33203125" style="27" customWidth="1"/>
    <col min="25" max="25" width="8.33203125" style="756" customWidth="1"/>
    <col min="26" max="26" width="15.83203125" style="877" customWidth="1"/>
    <col min="27" max="27" width="8.33203125" style="221" customWidth="1"/>
    <col min="28" max="28" width="8.33203125" style="27" customWidth="1"/>
    <col min="29" max="29" width="9.33203125" style="27" customWidth="1"/>
    <col min="30" max="30" width="8.33203125" style="27" customWidth="1"/>
    <col min="31" max="31" width="8.1640625" style="27" customWidth="1"/>
    <col min="32" max="32" width="8.33203125" style="27" customWidth="1"/>
    <col min="33" max="33" width="8.33203125" style="756" customWidth="1"/>
    <col min="34" max="34" width="15.83203125" style="702" customWidth="1"/>
    <col min="35" max="35" width="8.83203125" style="469" customWidth="1"/>
    <col min="36" max="40" width="8.83203125" style="507" customWidth="1"/>
    <col min="41" max="41" width="8.83203125" style="948" customWidth="1"/>
    <col min="42" max="42" width="15.83203125" style="702" customWidth="1"/>
    <col min="43" max="43" width="1.6640625" style="396" customWidth="1"/>
    <col min="44" max="44" width="8.83203125" style="469" customWidth="1"/>
    <col min="45" max="49" width="8.83203125" style="507" customWidth="1"/>
    <col min="50" max="50" width="8.83203125" style="948" customWidth="1"/>
    <col min="51" max="51" width="15.83203125" style="702" customWidth="1"/>
    <col min="52" max="52" width="1.6640625" style="396" customWidth="1"/>
    <col min="53" max="53" width="8.83203125" style="469" customWidth="1"/>
    <col min="54" max="58" width="8.83203125" style="507" customWidth="1"/>
    <col min="59" max="59" width="8.83203125" style="948" customWidth="1"/>
    <col min="60" max="60" width="15.83203125" style="702" customWidth="1"/>
    <col min="61" max="61" width="1.6640625" style="396" customWidth="1"/>
    <col min="62" max="62" width="8.83203125" style="469" customWidth="1"/>
    <col min="63" max="67" width="8.83203125" style="507" customWidth="1"/>
    <col min="68" max="68" width="8.83203125" style="948" customWidth="1"/>
    <col min="69" max="69" width="15.83203125" style="702" customWidth="1"/>
    <col min="70" max="70" width="1.6640625" style="396" customWidth="1"/>
    <col min="71" max="71" width="8.83203125" style="469" customWidth="1"/>
    <col min="72" max="76" width="8.83203125" style="507" customWidth="1"/>
    <col min="77" max="77" width="8.83203125" style="948" customWidth="1"/>
    <col min="78" max="78" width="15.83203125" style="702" customWidth="1"/>
    <col min="79" max="79" width="8.83203125" style="469" customWidth="1"/>
    <col min="80" max="84" width="8.83203125" style="507" customWidth="1"/>
    <col min="85" max="85" width="8.83203125" style="948" customWidth="1"/>
    <col min="86" max="86" width="15.83203125" style="702" customWidth="1"/>
    <col min="87" max="87" width="8.83203125" style="469" customWidth="1"/>
    <col min="88" max="92" width="8.83203125" style="507" customWidth="1"/>
    <col min="93" max="93" width="8.83203125" style="948" customWidth="1"/>
    <col min="94" max="94" width="15.83203125" style="877" customWidth="1"/>
    <col min="95" max="95" width="8.83203125" style="221" customWidth="1"/>
    <col min="96" max="100" width="8.83203125" style="507" customWidth="1"/>
    <col min="101" max="101" width="8.83203125" style="948" customWidth="1"/>
    <col min="102" max="102" width="15.83203125" style="877" customWidth="1"/>
    <col min="103" max="103" width="8.83203125" style="221" customWidth="1"/>
    <col min="104" max="108" width="8.83203125" style="507" customWidth="1"/>
    <col min="109" max="109" width="8.83203125" style="948" customWidth="1"/>
    <col min="110" max="110" width="15.83203125" style="702" customWidth="1"/>
    <col min="111" max="111" width="1.6640625" style="396" customWidth="1"/>
    <col min="112" max="16384" width="16.33203125" style="27"/>
  </cols>
  <sheetData>
    <row r="1" spans="1:111" ht="20" customHeight="1">
      <c r="A1" s="26"/>
      <c r="B1" s="1869" t="s">
        <v>0</v>
      </c>
      <c r="C1" s="1870"/>
      <c r="D1" s="1870"/>
      <c r="E1" s="1870"/>
      <c r="F1" s="1870"/>
      <c r="G1" s="1870"/>
      <c r="H1" s="1871"/>
      <c r="I1" s="381"/>
      <c r="J1" s="1869" t="s">
        <v>1</v>
      </c>
      <c r="K1" s="1870"/>
      <c r="L1" s="1870"/>
      <c r="M1" s="1870"/>
      <c r="N1" s="1870"/>
      <c r="O1" s="1870"/>
      <c r="P1" s="1870"/>
      <c r="Q1" s="1871"/>
      <c r="R1" s="381"/>
      <c r="S1" s="1872" t="s">
        <v>2</v>
      </c>
      <c r="T1" s="1870"/>
      <c r="U1" s="1870"/>
      <c r="V1" s="1870"/>
      <c r="W1" s="1870"/>
      <c r="X1" s="1870"/>
      <c r="Y1" s="1870"/>
      <c r="Z1" s="1870"/>
      <c r="AA1" s="1870"/>
      <c r="AB1" s="1870"/>
      <c r="AC1" s="1870"/>
      <c r="AD1" s="1870"/>
      <c r="AE1" s="1870"/>
      <c r="AF1" s="1870"/>
      <c r="AG1" s="1870"/>
      <c r="AH1" s="1870"/>
      <c r="AI1" s="1870"/>
      <c r="AJ1" s="1870"/>
      <c r="AK1" s="1870"/>
      <c r="AL1" s="1870"/>
      <c r="AM1" s="1870"/>
      <c r="AN1" s="1870"/>
      <c r="AO1" s="1870"/>
      <c r="AP1" s="1873"/>
      <c r="AQ1" s="381"/>
      <c r="AR1" s="1872" t="s">
        <v>3</v>
      </c>
      <c r="AS1" s="1870"/>
      <c r="AT1" s="1870"/>
      <c r="AU1" s="1870"/>
      <c r="AV1" s="1870"/>
      <c r="AW1" s="1870"/>
      <c r="AX1" s="1870"/>
      <c r="AY1" s="1870"/>
      <c r="AZ1" s="381"/>
      <c r="BA1" s="1874" t="s">
        <v>4</v>
      </c>
      <c r="BB1" s="1875"/>
      <c r="BC1" s="1875"/>
      <c r="BD1" s="1875"/>
      <c r="BE1" s="1875"/>
      <c r="BF1" s="1875"/>
      <c r="BG1" s="1875"/>
      <c r="BH1" s="1875"/>
      <c r="BI1" s="1875"/>
      <c r="BJ1" s="1875"/>
      <c r="BK1" s="1875"/>
      <c r="BL1" s="1875"/>
      <c r="BM1" s="1875"/>
      <c r="BN1" s="1875"/>
      <c r="BO1" s="1875"/>
      <c r="BP1" s="1875"/>
      <c r="BQ1" s="1876"/>
      <c r="BR1" s="381"/>
      <c r="BS1" s="1874" t="s">
        <v>440</v>
      </c>
      <c r="BT1" s="1875"/>
      <c r="BU1" s="1875"/>
      <c r="BV1" s="1875"/>
      <c r="BW1" s="1875"/>
      <c r="BX1" s="1875"/>
      <c r="BY1" s="1875"/>
      <c r="BZ1" s="1875"/>
      <c r="CA1" s="1875"/>
      <c r="CB1" s="1875"/>
      <c r="CC1" s="1875"/>
      <c r="CD1" s="1875"/>
      <c r="CE1" s="1875"/>
      <c r="CF1" s="1875"/>
      <c r="CG1" s="1875"/>
      <c r="CH1" s="1875"/>
      <c r="CI1" s="1875"/>
      <c r="CJ1" s="1875"/>
      <c r="CK1" s="1875"/>
      <c r="CL1" s="1875"/>
      <c r="CM1" s="1875"/>
      <c r="CN1" s="1875"/>
      <c r="CO1" s="1875"/>
      <c r="CP1" s="1875"/>
      <c r="CQ1" s="1875"/>
      <c r="CR1" s="1875"/>
      <c r="CS1" s="1875"/>
      <c r="CT1" s="1875"/>
      <c r="CU1" s="1875"/>
      <c r="CV1" s="1875"/>
      <c r="CW1" s="1875"/>
      <c r="CX1" s="1875"/>
      <c r="CY1" s="1875"/>
      <c r="CZ1" s="1875"/>
      <c r="DA1" s="1875"/>
      <c r="DB1" s="1875"/>
      <c r="DC1" s="1875"/>
      <c r="DD1" s="1875"/>
      <c r="DE1" s="1875"/>
      <c r="DF1" s="1875"/>
      <c r="DG1" s="1122"/>
    </row>
    <row r="2" spans="1:111" ht="19.25" customHeight="1">
      <c r="A2" s="28" t="s">
        <v>5</v>
      </c>
      <c r="B2" s="29">
        <v>46210</v>
      </c>
      <c r="C2" s="30">
        <v>46211</v>
      </c>
      <c r="D2" s="30">
        <v>46212</v>
      </c>
      <c r="E2" s="30">
        <v>46213</v>
      </c>
      <c r="F2" s="30">
        <v>46214</v>
      </c>
      <c r="G2" s="703">
        <v>46215</v>
      </c>
      <c r="H2" s="1887" t="s">
        <v>6</v>
      </c>
      <c r="I2" s="382"/>
      <c r="J2" s="31">
        <v>46216</v>
      </c>
      <c r="K2" s="32">
        <v>46217</v>
      </c>
      <c r="L2" s="32">
        <v>46218</v>
      </c>
      <c r="M2" s="32">
        <v>46219</v>
      </c>
      <c r="N2" s="32">
        <v>46220</v>
      </c>
      <c r="O2" s="32">
        <v>46221</v>
      </c>
      <c r="P2" s="803">
        <v>46222</v>
      </c>
      <c r="Q2" s="1884" t="s">
        <v>6</v>
      </c>
      <c r="R2" s="382"/>
      <c r="S2" s="348">
        <v>46223</v>
      </c>
      <c r="T2" s="32">
        <v>46224</v>
      </c>
      <c r="U2" s="32">
        <v>46225</v>
      </c>
      <c r="V2" s="32">
        <v>46226</v>
      </c>
      <c r="W2" s="32">
        <v>46227</v>
      </c>
      <c r="X2" s="32">
        <v>46228</v>
      </c>
      <c r="Y2" s="803">
        <v>46229</v>
      </c>
      <c r="Z2" s="1889" t="s">
        <v>6</v>
      </c>
      <c r="AA2" s="348">
        <v>46230</v>
      </c>
      <c r="AB2" s="347">
        <v>46231</v>
      </c>
      <c r="AC2" s="347">
        <v>46232</v>
      </c>
      <c r="AD2" s="347">
        <v>46233</v>
      </c>
      <c r="AE2" s="347">
        <v>46234</v>
      </c>
      <c r="AF2" s="347">
        <v>46235</v>
      </c>
      <c r="AG2" s="933">
        <v>46236</v>
      </c>
      <c r="AH2" s="1884" t="s">
        <v>6</v>
      </c>
      <c r="AI2" s="434">
        <v>46237</v>
      </c>
      <c r="AJ2" s="347">
        <v>46238</v>
      </c>
      <c r="AK2" s="347">
        <v>46239</v>
      </c>
      <c r="AL2" s="347">
        <v>46240</v>
      </c>
      <c r="AM2" s="347">
        <v>46241</v>
      </c>
      <c r="AN2" s="347">
        <v>46242</v>
      </c>
      <c r="AO2" s="933">
        <v>46243</v>
      </c>
      <c r="AP2" s="1884" t="s">
        <v>6</v>
      </c>
      <c r="AQ2" s="382"/>
      <c r="AR2" s="434">
        <v>46244</v>
      </c>
      <c r="AS2" s="347">
        <v>46245</v>
      </c>
      <c r="AT2" s="347">
        <v>46246</v>
      </c>
      <c r="AU2" s="347">
        <v>46247</v>
      </c>
      <c r="AV2" s="347">
        <v>46248</v>
      </c>
      <c r="AW2" s="347">
        <v>46249</v>
      </c>
      <c r="AX2" s="933">
        <v>46250</v>
      </c>
      <c r="AY2" s="1884" t="s">
        <v>6</v>
      </c>
      <c r="AZ2" s="382"/>
      <c r="BA2" s="434">
        <v>46251</v>
      </c>
      <c r="BB2" s="347">
        <v>46252</v>
      </c>
      <c r="BC2" s="347">
        <v>46253</v>
      </c>
      <c r="BD2" s="347">
        <v>46254</v>
      </c>
      <c r="BE2" s="347">
        <v>46255</v>
      </c>
      <c r="BF2" s="347">
        <v>46256</v>
      </c>
      <c r="BG2" s="933">
        <v>46257</v>
      </c>
      <c r="BH2" s="1884" t="s">
        <v>6</v>
      </c>
      <c r="BI2" s="382"/>
      <c r="BJ2" s="583">
        <v>46258</v>
      </c>
      <c r="BK2" s="584">
        <v>46259</v>
      </c>
      <c r="BL2" s="584">
        <v>46260</v>
      </c>
      <c r="BM2" s="584">
        <v>46261</v>
      </c>
      <c r="BN2" s="584">
        <v>46262</v>
      </c>
      <c r="BO2" s="584">
        <v>46263</v>
      </c>
      <c r="BP2" s="960">
        <v>46264</v>
      </c>
      <c r="BQ2" s="1877" t="s">
        <v>6</v>
      </c>
      <c r="BR2" s="382"/>
      <c r="BS2" s="583">
        <v>46265</v>
      </c>
      <c r="BT2" s="584">
        <v>46266</v>
      </c>
      <c r="BU2" s="584">
        <v>46267</v>
      </c>
      <c r="BV2" s="584">
        <v>46268</v>
      </c>
      <c r="BW2" s="584">
        <v>46269</v>
      </c>
      <c r="BX2" s="584">
        <v>46270</v>
      </c>
      <c r="BY2" s="960">
        <v>46271</v>
      </c>
      <c r="BZ2" s="1877" t="s">
        <v>6</v>
      </c>
      <c r="CA2" s="583">
        <v>46272</v>
      </c>
      <c r="CB2" s="584">
        <v>46273</v>
      </c>
      <c r="CC2" s="584">
        <v>46274</v>
      </c>
      <c r="CD2" s="584">
        <v>46275</v>
      </c>
      <c r="CE2" s="584">
        <v>46276</v>
      </c>
      <c r="CF2" s="584">
        <v>46277</v>
      </c>
      <c r="CG2" s="960">
        <v>46278</v>
      </c>
      <c r="CH2" s="1877" t="s">
        <v>6</v>
      </c>
      <c r="CI2" s="583">
        <v>46279</v>
      </c>
      <c r="CJ2" s="584">
        <v>46280</v>
      </c>
      <c r="CK2" s="584">
        <v>46281</v>
      </c>
      <c r="CL2" s="584">
        <v>46282</v>
      </c>
      <c r="CM2" s="584">
        <v>46283</v>
      </c>
      <c r="CN2" s="584">
        <v>46284</v>
      </c>
      <c r="CO2" s="584">
        <v>46285</v>
      </c>
      <c r="CP2" s="1885" t="s">
        <v>6</v>
      </c>
      <c r="CQ2" s="1123">
        <v>46286</v>
      </c>
      <c r="CR2" s="584">
        <v>46287</v>
      </c>
      <c r="CS2" s="584">
        <v>46288</v>
      </c>
      <c r="CT2" s="584">
        <v>46289</v>
      </c>
      <c r="CU2" s="584">
        <v>46290</v>
      </c>
      <c r="CV2" s="584">
        <v>46291</v>
      </c>
      <c r="CW2" s="584">
        <v>46292</v>
      </c>
      <c r="CX2" s="1885" t="s">
        <v>6</v>
      </c>
      <c r="CY2" s="1123">
        <v>46293</v>
      </c>
      <c r="CZ2" s="584">
        <v>46294</v>
      </c>
      <c r="DA2" s="584">
        <v>46295</v>
      </c>
      <c r="DB2" s="584">
        <v>46296</v>
      </c>
      <c r="DC2" s="584">
        <v>46297</v>
      </c>
      <c r="DD2" s="584">
        <v>46298</v>
      </c>
      <c r="DE2" s="584">
        <v>46299</v>
      </c>
      <c r="DF2" s="1877" t="s">
        <v>6</v>
      </c>
      <c r="DG2" s="382"/>
    </row>
    <row r="3" spans="1:111" ht="19.25" customHeight="1">
      <c r="A3" s="33" t="s">
        <v>7</v>
      </c>
      <c r="B3" s="34" t="s">
        <v>8</v>
      </c>
      <c r="C3" s="35" t="s">
        <v>9</v>
      </c>
      <c r="D3" s="35" t="s">
        <v>10</v>
      </c>
      <c r="E3" s="35" t="s">
        <v>11</v>
      </c>
      <c r="F3" s="35" t="s">
        <v>12</v>
      </c>
      <c r="G3" s="704" t="s">
        <v>13</v>
      </c>
      <c r="H3" s="1888"/>
      <c r="I3" s="383"/>
      <c r="J3" s="34" t="s">
        <v>14</v>
      </c>
      <c r="K3" s="35" t="s">
        <v>8</v>
      </c>
      <c r="L3" s="35" t="s">
        <v>9</v>
      </c>
      <c r="M3" s="35" t="s">
        <v>10</v>
      </c>
      <c r="N3" s="35" t="s">
        <v>11</v>
      </c>
      <c r="O3" s="35" t="s">
        <v>12</v>
      </c>
      <c r="P3" s="704" t="s">
        <v>13</v>
      </c>
      <c r="Q3" s="1878"/>
      <c r="R3" s="383"/>
      <c r="S3" s="349" t="s">
        <v>14</v>
      </c>
      <c r="T3" s="35" t="s">
        <v>8</v>
      </c>
      <c r="U3" s="35" t="s">
        <v>9</v>
      </c>
      <c r="V3" s="35" t="s">
        <v>10</v>
      </c>
      <c r="W3" s="35" t="s">
        <v>11</v>
      </c>
      <c r="X3" s="35" t="s">
        <v>12</v>
      </c>
      <c r="Y3" s="704" t="s">
        <v>13</v>
      </c>
      <c r="Z3" s="1886"/>
      <c r="AA3" s="349" t="s">
        <v>14</v>
      </c>
      <c r="AB3" s="35" t="s">
        <v>8</v>
      </c>
      <c r="AC3" s="35" t="s">
        <v>9</v>
      </c>
      <c r="AD3" s="35" t="s">
        <v>10</v>
      </c>
      <c r="AE3" s="35" t="s">
        <v>11</v>
      </c>
      <c r="AF3" s="35" t="s">
        <v>12</v>
      </c>
      <c r="AG3" s="704" t="s">
        <v>13</v>
      </c>
      <c r="AH3" s="1878"/>
      <c r="AI3" s="435" t="s">
        <v>14</v>
      </c>
      <c r="AJ3" s="35" t="s">
        <v>8</v>
      </c>
      <c r="AK3" s="35" t="s">
        <v>9</v>
      </c>
      <c r="AL3" s="35" t="s">
        <v>10</v>
      </c>
      <c r="AM3" s="35" t="s">
        <v>11</v>
      </c>
      <c r="AN3" s="35" t="s">
        <v>12</v>
      </c>
      <c r="AO3" s="704" t="s">
        <v>13</v>
      </c>
      <c r="AP3" s="1878"/>
      <c r="AQ3" s="383"/>
      <c r="AR3" s="435" t="s">
        <v>14</v>
      </c>
      <c r="AS3" s="35" t="s">
        <v>8</v>
      </c>
      <c r="AT3" s="35" t="s">
        <v>9</v>
      </c>
      <c r="AU3" s="35" t="s">
        <v>10</v>
      </c>
      <c r="AV3" s="35" t="s">
        <v>11</v>
      </c>
      <c r="AW3" s="35" t="s">
        <v>12</v>
      </c>
      <c r="AX3" s="704" t="s">
        <v>13</v>
      </c>
      <c r="AY3" s="1878"/>
      <c r="AZ3" s="383"/>
      <c r="BA3" s="435" t="s">
        <v>14</v>
      </c>
      <c r="BB3" s="35" t="s">
        <v>8</v>
      </c>
      <c r="BC3" s="35" t="s">
        <v>9</v>
      </c>
      <c r="BD3" s="35" t="s">
        <v>10</v>
      </c>
      <c r="BE3" s="35" t="s">
        <v>11</v>
      </c>
      <c r="BF3" s="35" t="s">
        <v>12</v>
      </c>
      <c r="BG3" s="704" t="s">
        <v>13</v>
      </c>
      <c r="BH3" s="1878"/>
      <c r="BI3" s="383"/>
      <c r="BJ3" s="585" t="s">
        <v>14</v>
      </c>
      <c r="BK3" s="586" t="s">
        <v>8</v>
      </c>
      <c r="BL3" s="586" t="s">
        <v>9</v>
      </c>
      <c r="BM3" s="586" t="s">
        <v>10</v>
      </c>
      <c r="BN3" s="586" t="s">
        <v>11</v>
      </c>
      <c r="BO3" s="586" t="s">
        <v>12</v>
      </c>
      <c r="BP3" s="961" t="s">
        <v>13</v>
      </c>
      <c r="BQ3" s="1878"/>
      <c r="BR3" s="383"/>
      <c r="BS3" s="585" t="s">
        <v>14</v>
      </c>
      <c r="BT3" s="586" t="s">
        <v>8</v>
      </c>
      <c r="BU3" s="586" t="s">
        <v>9</v>
      </c>
      <c r="BV3" s="586" t="s">
        <v>10</v>
      </c>
      <c r="BW3" s="586" t="s">
        <v>11</v>
      </c>
      <c r="BX3" s="586" t="s">
        <v>12</v>
      </c>
      <c r="BY3" s="961" t="s">
        <v>13</v>
      </c>
      <c r="BZ3" s="1878"/>
      <c r="CA3" s="585" t="s">
        <v>14</v>
      </c>
      <c r="CB3" s="586" t="s">
        <v>8</v>
      </c>
      <c r="CC3" s="586" t="s">
        <v>9</v>
      </c>
      <c r="CD3" s="586" t="s">
        <v>10</v>
      </c>
      <c r="CE3" s="586" t="s">
        <v>11</v>
      </c>
      <c r="CF3" s="586" t="s">
        <v>12</v>
      </c>
      <c r="CG3" s="961" t="s">
        <v>13</v>
      </c>
      <c r="CH3" s="1878"/>
      <c r="CI3" s="585" t="s">
        <v>14</v>
      </c>
      <c r="CJ3" s="586" t="s">
        <v>8</v>
      </c>
      <c r="CK3" s="586" t="s">
        <v>9</v>
      </c>
      <c r="CL3" s="586" t="s">
        <v>10</v>
      </c>
      <c r="CM3" s="586" t="s">
        <v>11</v>
      </c>
      <c r="CN3" s="586" t="s">
        <v>12</v>
      </c>
      <c r="CO3" s="961" t="s">
        <v>13</v>
      </c>
      <c r="CP3" s="1886"/>
      <c r="CQ3" s="1124" t="s">
        <v>14</v>
      </c>
      <c r="CR3" s="586" t="s">
        <v>8</v>
      </c>
      <c r="CS3" s="586" t="s">
        <v>9</v>
      </c>
      <c r="CT3" s="586" t="s">
        <v>10</v>
      </c>
      <c r="CU3" s="586" t="s">
        <v>11</v>
      </c>
      <c r="CV3" s="586" t="s">
        <v>12</v>
      </c>
      <c r="CW3" s="961" t="s">
        <v>13</v>
      </c>
      <c r="CX3" s="1886"/>
      <c r="CY3" s="1124" t="s">
        <v>14</v>
      </c>
      <c r="CZ3" s="586" t="s">
        <v>8</v>
      </c>
      <c r="DA3" s="586" t="s">
        <v>9</v>
      </c>
      <c r="DB3" s="586" t="s">
        <v>10</v>
      </c>
      <c r="DC3" s="586" t="s">
        <v>11</v>
      </c>
      <c r="DD3" s="586" t="s">
        <v>12</v>
      </c>
      <c r="DE3" s="961" t="s">
        <v>13</v>
      </c>
      <c r="DF3" s="1878"/>
      <c r="DG3" s="383"/>
    </row>
    <row r="4" spans="1:111" s="257" customFormat="1" ht="51" customHeight="1">
      <c r="A4" s="258" t="s">
        <v>15</v>
      </c>
      <c r="B4" s="1879" t="s">
        <v>16</v>
      </c>
      <c r="C4" s="1844"/>
      <c r="D4" s="1844"/>
      <c r="E4" s="1844"/>
      <c r="F4" s="1844"/>
      <c r="G4" s="1880"/>
      <c r="H4" s="649" t="s">
        <v>17</v>
      </c>
      <c r="I4" s="384"/>
      <c r="J4" s="1879" t="s">
        <v>18</v>
      </c>
      <c r="K4" s="1844"/>
      <c r="L4" s="1844"/>
      <c r="M4" s="1844"/>
      <c r="N4" s="1844"/>
      <c r="O4" s="1844"/>
      <c r="P4" s="1880"/>
      <c r="Q4" s="757" t="s">
        <v>19</v>
      </c>
      <c r="R4" s="384"/>
      <c r="S4" s="1879" t="s">
        <v>20</v>
      </c>
      <c r="T4" s="1844"/>
      <c r="U4" s="1844"/>
      <c r="V4" s="1844"/>
      <c r="W4" s="1844"/>
      <c r="X4" s="1844"/>
      <c r="Y4" s="1880"/>
      <c r="Z4" s="827" t="s">
        <v>21</v>
      </c>
      <c r="AA4" s="1879" t="s">
        <v>22</v>
      </c>
      <c r="AB4" s="1844"/>
      <c r="AC4" s="1844"/>
      <c r="AD4" s="1844"/>
      <c r="AE4" s="1844"/>
      <c r="AF4" s="1844"/>
      <c r="AG4" s="1880"/>
      <c r="AH4" s="757" t="s">
        <v>23</v>
      </c>
      <c r="AI4" s="1879" t="s">
        <v>24</v>
      </c>
      <c r="AJ4" s="1844"/>
      <c r="AK4" s="1844"/>
      <c r="AL4" s="1844"/>
      <c r="AM4" s="1844"/>
      <c r="AN4" s="1844"/>
      <c r="AO4" s="1880"/>
      <c r="AP4" s="757" t="s">
        <v>25</v>
      </c>
      <c r="AQ4" s="384"/>
      <c r="AR4" s="1879" t="s">
        <v>26</v>
      </c>
      <c r="AS4" s="1844"/>
      <c r="AT4" s="1844"/>
      <c r="AU4" s="1844"/>
      <c r="AV4" s="1844"/>
      <c r="AW4" s="1844"/>
      <c r="AX4" s="1880"/>
      <c r="AY4" s="949"/>
      <c r="AZ4" s="384"/>
      <c r="BA4" s="1879" t="s">
        <v>27</v>
      </c>
      <c r="BB4" s="1844"/>
      <c r="BC4" s="1844"/>
      <c r="BD4" s="1844"/>
      <c r="BE4" s="1844"/>
      <c r="BF4" s="1844"/>
      <c r="BG4" s="1880"/>
      <c r="BH4" s="949"/>
      <c r="BI4" s="384"/>
      <c r="BJ4" s="1879" t="s">
        <v>27</v>
      </c>
      <c r="BK4" s="1844"/>
      <c r="BL4" s="1844"/>
      <c r="BM4" s="1844"/>
      <c r="BN4" s="1844"/>
      <c r="BO4" s="1844"/>
      <c r="BP4" s="1880"/>
      <c r="BQ4" s="949"/>
      <c r="BR4" s="384"/>
      <c r="BS4" s="1881"/>
      <c r="BT4" s="1882"/>
      <c r="BU4" s="1882"/>
      <c r="BV4" s="1882"/>
      <c r="BW4" s="1882"/>
      <c r="BX4" s="1882"/>
      <c r="BY4" s="1883"/>
      <c r="BZ4" s="949"/>
      <c r="CA4" s="1879" t="s">
        <v>28</v>
      </c>
      <c r="CB4" s="1844"/>
      <c r="CC4" s="1844"/>
      <c r="CD4" s="1844"/>
      <c r="CE4" s="1844"/>
      <c r="CF4" s="1844"/>
      <c r="CG4" s="1880"/>
      <c r="CH4" s="949"/>
      <c r="CI4" s="1879" t="s">
        <v>28</v>
      </c>
      <c r="CJ4" s="1844"/>
      <c r="CK4" s="1844"/>
      <c r="CL4" s="1844"/>
      <c r="CM4" s="1844"/>
      <c r="CN4" s="1844"/>
      <c r="CO4" s="1880"/>
      <c r="CP4" s="1138"/>
      <c r="CQ4" s="1879" t="s">
        <v>435</v>
      </c>
      <c r="CR4" s="1844"/>
      <c r="CS4" s="1844"/>
      <c r="CT4" s="1844"/>
      <c r="CU4" s="1844"/>
      <c r="CV4" s="1844"/>
      <c r="CW4" s="1880"/>
      <c r="CX4" s="1138"/>
      <c r="CY4" s="1879"/>
      <c r="CZ4" s="1844"/>
      <c r="DA4" s="1844"/>
      <c r="DB4" s="1844"/>
      <c r="DC4" s="1844"/>
      <c r="DD4" s="1844"/>
      <c r="DE4" s="1880"/>
      <c r="DF4" s="949"/>
      <c r="DG4" s="384"/>
    </row>
    <row r="5" spans="1:111" s="559" customFormat="1" ht="18" customHeight="1">
      <c r="A5" s="540" t="s">
        <v>29</v>
      </c>
      <c r="B5" s="553">
        <v>46218.27847222222</v>
      </c>
      <c r="C5" s="553">
        <v>46211.912499999999</v>
      </c>
      <c r="D5" s="553">
        <v>46212.995138888888</v>
      </c>
      <c r="E5" s="553">
        <v>46213.064583333333</v>
      </c>
      <c r="F5" s="553">
        <v>46214.969444444447</v>
      </c>
      <c r="G5" s="705">
        <v>46215.958333333343</v>
      </c>
      <c r="H5" s="650">
        <f>IF(IF(B5&lt;&gt;"",1,0)+IF(C5&lt;&gt;"",1,0)+IF(D5&lt;&gt;"",1,0)+IF(E5&lt;&gt;"",1,0)+IF(F5&lt;&gt;"",1,0)+IF(G5&lt;&gt;"",1,0)=0,"",MOD((IF(B5="",0,IF(ISNUMBER(B5),MOD(B5,1),VALUE(LEFT(B5,FIND(":",B5)-1))/24+VALUE(MID(B5,FIND(":",B5)+1,2))/1440)+IF(IF(ISNUMBER(B5),MOD(B5,1),VALUE(LEFT(B5,FIND(":",B5)-1))/24+VALUE(MID(B5,FIND(":",B5)+1,2))/1440)&lt;0.5,1,0))+IF(C5="",0,IF(ISNUMBER(C5),MOD(C5,1),VALUE(LEFT(C5,FIND(":",C5)-1))/24+VALUE(MID(C5,FIND(":",C5)+1,2))/1440)+IF(IF(ISNUMBER(C5),MOD(C5,1),VALUE(LEFT(C5,FIND(":",C5)-1))/24+VALUE(MID(C5,FIND(":",C5)+1,2))/1440)&lt;0.5,1,0))+IF(D5="",0,IF(ISNUMBER(D5),MOD(D5,1),VALUE(LEFT(D5,FIND(":",D5)-1))/24+VALUE(MID(D5,FIND(":",D5)+1,2))/1440)+IF(IF(ISNUMBER(D5),MOD(D5,1),VALUE(LEFT(D5,FIND(":",D5)-1))/24+VALUE(MID(D5,FIND(":",D5)+1,2))/1440)&lt;0.5,1,0))+IF(E5="",0,IF(ISNUMBER(E5),MOD(E5,1),VALUE(LEFT(E5,FIND(":",E5)-1))/24+VALUE(MID(E5,FIND(":",E5)+1,2))/1440)+IF(IF(ISNUMBER(E5),MOD(E5,1),VALUE(LEFT(E5,FIND(":",E5)-1))/24+VALUE(MID(E5,FIND(":",E5)+1,2))/1440)&lt;0.5,1,0))+IF(F5="",0,IF(ISNUMBER(F5),MOD(F5,1),VALUE(LEFT(F5,FIND(":",F5)-1))/24+VALUE(MID(F5,FIND(":",F5)+1,2))/1440)+IF(IF(ISNUMBER(F5),MOD(F5,1),VALUE(LEFT(F5,FIND(":",F5)-1))/24+VALUE(MID(F5,FIND(":",F5)+1,2))/1440)&lt;0.5,1,0))+IF(G5="",0,IF(ISNUMBER(G5),MOD(G5,1),VALUE(LEFT(G5,FIND(":",G5)-1))/24+VALUE(MID(G5,FIND(":",G5)+1,2))/1440)+IF(IF(ISNUMBER(G5),MOD(G5,1),VALUE(LEFT(G5,FIND(":",G5)-1))/24+VALUE(MID(G5,FIND(":",G5)+1,2))/1440)&lt;0.5,1,0)))/(IF(B5&lt;&gt;"",1,0)+IF(C5&lt;&gt;"",1,0)+IF(D5&lt;&gt;"",1,0)+IF(E5&lt;&gt;"",1,0)+IF(F5&lt;&gt;"",1,0)+IF(G5&lt;&gt;"",1,0)),1))</f>
        <v>2.9745370371529134E-2</v>
      </c>
      <c r="I5" s="556"/>
      <c r="J5" s="554">
        <v>0.94166666666666665</v>
      </c>
      <c r="K5" s="555">
        <v>46217.916666666657</v>
      </c>
      <c r="L5" s="553">
        <v>46218.047222222223</v>
      </c>
      <c r="M5" s="553">
        <v>46219.022916666669</v>
      </c>
      <c r="N5" s="553">
        <v>46220.972916666673</v>
      </c>
      <c r="O5" s="553">
        <v>46221.931250000001</v>
      </c>
      <c r="P5" s="705">
        <v>46222.931250000001</v>
      </c>
      <c r="Q5" s="758">
        <f t="array" ref="Q5">IF(IF(J5&lt;&gt;"",1,0)+IF(K5&lt;&gt;"",1,0)+IF(L5&lt;&gt;"",1,0)+IF(M5&lt;&gt;"",1,0)+IF(N5&lt;&gt;"",1,0)+IF(O5&lt;&gt;"",1,0)+IF(P5&lt;&gt;"",1,0)=0,"",MOD((IF(J5="",0,IF(ISNUMBER(J5),MOD(J5,1),VALUE(LEFT(J5,FIND(":",J5)-1))/24+VALUE(MID(J5,FIND(":",J5)+1,2))/1440)+IF(IF(ISNUMBER(J5),MOD(J5,1),VALUE(LEFT(J5,FIND(":",J5)-1))/24+VALUE(MID(J5,FIND(":",J5)+1,2))/1440)&lt;0.5,1,0))+IF(K5="",0,IF(ISNUMBER(K5),MOD(K5,1),VALUE(LEFT(K5,FIND(":",K5)-1))/24+VALUE(MID(K5,FIND(":",K5)+1,2))/1440)+IF(IF(ISNUMBER(K5),MOD(K5,1),VALUE(LEFT(K5,FIND(":",K5)-1))/24+VALUE(MID(K5,FIND(":",K5)+1,2))/1440)&lt;0.5,1,0))+IF(L5="",0,IF(ISNUMBER(L5),MOD(L5,1),VALUE(LEFT(L5,FIND(":",L5)-1))/24+VALUE(MID(L5,FIND(":",L5)+1,2))/1440)+IF(IF(ISNUMBER(L5),MOD(L5,1),VALUE(LEFT(L5,FIND(":",L5)-1))/24+VALUE(MID(L5,FIND(":",L5)+1,2))/1440)&lt;0.5,1,0))+IF(M5="",0,IF(ISNUMBER(M5),MOD(M5,1),VALUE(LEFT(M5,FIND(":",M5)-1))/24+VALUE(MID(M5,FIND(":",M5)+1,2))/1440)+IF(IF(ISNUMBER(M5),MOD(M5,1),VALUE(LEFT(M5,FIND(":",M5)-1))/24+VALUE(MID(M5,FIND(":",M5)+1,2))/1440)&lt;0.5,1,0))+IF(N5="",0,IF(ISNUMBER(N5),MOD(N5,1),VALUE(LEFT(N5,FIND(":",N5)-1))/24+VALUE(MID(N5,FIND(":",N5)+1,2))/1440)+IF(IF(ISNUMBER(N5),MOD(N5,1),VALUE(LEFT(N5,FIND(":",N5)-1))/24+VALUE(MID(N5,FIND(":",N5)+1,2))/1440)&lt;0.5,1,0))+IF(O5="",0,IF(ISNUMBER(O5),MOD(O5,1),VALUE(LEFT(O5,FIND(":",O5)-1))/24+VALUE(MID(O5,FIND(":",O5)+1,2))/1440)+IF(IF(ISNUMBER(O5),MOD(O5,1),VALUE(LEFT(O5,FIND(":",O5)-1))/24+VALUE(MID(O5,FIND(":",O5)+1,2))/1440)&lt;0.5,1,0))+IF(P5="",0,IF(ISNUMBER(P5),MOD(P5,1),VALUE(LEFT(P5,FIND(":",P5)-1))/24+VALUE(MID(P5,FIND(":",P5)+1,2))/1440)+IF(IF(ISNUMBER(P5),MOD(P5,1),VALUE(LEFT(P5,FIND(":",P5)-1))/24+VALUE(MID(P5,FIND(":",P5)+1,2))/1440)&lt;0.5,1,0)))/(IF(J5&lt;&gt;"",1,0)+IF(K5&lt;&gt;"",1,0)+IF(L5&lt;&gt;"",1,0)+IF(M5&lt;&gt;"",1,0)+IF(N5&lt;&gt;"",1,0)+IF(O5&lt;&gt;"",1,0)+IF(P5&lt;&gt;"",1,0)),1))</f>
        <v>0.96626984127021076</v>
      </c>
      <c r="R5" s="556"/>
      <c r="S5" s="554">
        <v>46223.988888888889</v>
      </c>
      <c r="T5" s="557" t="s">
        <v>30</v>
      </c>
      <c r="U5" s="553">
        <v>46225.14166666667</v>
      </c>
      <c r="V5" s="553" t="s">
        <v>31</v>
      </c>
      <c r="W5" s="553">
        <v>46227.005555555559</v>
      </c>
      <c r="X5" s="552">
        <v>0.95694444444444449</v>
      </c>
      <c r="Y5" s="878">
        <v>2.4305555555555559E-2</v>
      </c>
      <c r="Z5" s="828">
        <f>IF(IF(S5&lt;&gt;"",1,0)+IF(T5&lt;&gt;"",1,0)+IF(U5&lt;&gt;"",1,0)+IF(V5&lt;&gt;"",1,0)+IF(W5&lt;&gt;"",1,0)+IF(X5&lt;&gt;"",1,0)+IF(Y5&lt;&gt;"",1,0)=0,"",MOD((IF(S5="",0,IF(ISNUMBER(S5),MOD(S5,1),VALUE(LEFT(S5,FIND(":",S5)-1))/24+VALUE(MID(S5,FIND(":",S5)+1,2))/1440)+IF(IF(ISNUMBER(S5),MOD(S5,1),VALUE(LEFT(S5,FIND(":",S5)-1))/24+VALUE(MID(S5,FIND(":",S5)+1,2))/1440)&lt;0.5,1,0))+IF(T5="",0,IF(ISNUMBER(T5),MOD(T5,1),VALUE(LEFT(T5,FIND(":",T5)-1))/24+VALUE(MID(T5,FIND(":",T5)+1,2))/1440)+IF(IF(ISNUMBER(T5),MOD(T5,1),VALUE(LEFT(T5,FIND(":",T5)-1))/24+VALUE(MID(T5,FIND(":",T5)+1,2))/1440)&lt;0.5,1,0))+IF(U5="",0,IF(ISNUMBER(U5),MOD(U5,1),VALUE(LEFT(U5,FIND(":",U5)-1))/24+VALUE(MID(U5,FIND(":",U5)+1,2))/1440)+IF(IF(ISNUMBER(U5),MOD(U5,1),VALUE(LEFT(U5,FIND(":",U5)-1))/24+VALUE(MID(U5,FIND(":",U5)+1,2))/1440)&lt;0.5,1,0))+IF(V5="",0,IF(ISNUMBER(V5),MOD(V5,1),VALUE(LEFT(V5,FIND(":",V5)-1))/24+VALUE(MID(V5,FIND(":",V5)+1,2))/1440)+IF(IF(ISNUMBER(V5),MOD(V5,1),VALUE(LEFT(V5,FIND(":",V5)-1))/24+VALUE(MID(V5,FIND(":",V5)+1,2))/1440)&lt;0.5,1,0))+IF(W5="",0,IF(ISNUMBER(W5),MOD(W5,1),VALUE(LEFT(W5,FIND(":",W5)-1))/24+VALUE(MID(W5,FIND(":",W5)+1,2))/1440)+IF(IF(ISNUMBER(W5),MOD(W5,1),VALUE(LEFT(W5,FIND(":",W5)-1))/24+VALUE(MID(W5,FIND(":",W5)+1,2))/1440)&lt;0.5,1,0))+IF(X5="",0,IF(ISNUMBER(X5),MOD(X5,1),VALUE(LEFT(X5,FIND(":",X5)-1))/24+VALUE(MID(X5,FIND(":",X5)+1,2))/1440)+IF(IF(ISNUMBER(X5),MOD(X5,1),VALUE(LEFT(X5,FIND(":",X5)-1))/24+VALUE(MID(X5,FIND(":",X5)+1,2))/1440)&lt;0.5,1,0))+IF(Y5="",0,IF(ISNUMBER(Y5),MOD(Y5,1),VALUE(LEFT(Y5,FIND(":",Y5)-1))/24+VALUE(MID(Y5,FIND(":",Y5)+1,2))/1440)+IF(IF(ISNUMBER(Y5),MOD(Y5,1),VALUE(LEFT(Y5,FIND(":",Y5)-1))/24+VALUE(MID(Y5,FIND(":",Y5)+1,2))/1440)&lt;0.5,1,0)))/(IF(S5&lt;&gt;"",1,0)+IF(T5&lt;&gt;"",1,0)+IF(U5&lt;&gt;"",1,0)+IF(V5&lt;&gt;"",1,0)+IF(W5&lt;&gt;"",1,0)+IF(X5&lt;&gt;"",1,0)+IF(Y5&lt;&gt;"",1,0)),1))</f>
        <v>3.3928571429587828E-2</v>
      </c>
      <c r="AA5" s="554">
        <v>0.96875</v>
      </c>
      <c r="AB5" s="557" t="s">
        <v>32</v>
      </c>
      <c r="AC5" s="553">
        <v>0.94791666666666663</v>
      </c>
      <c r="AD5" s="557" t="s">
        <v>33</v>
      </c>
      <c r="AE5" s="553">
        <v>0.92986111111111114</v>
      </c>
      <c r="AF5" s="552">
        <v>0.1645833333333333</v>
      </c>
      <c r="AG5" s="878">
        <v>0.91805555555555551</v>
      </c>
      <c r="AH5" s="758">
        <f>IF(IF(AA5&lt;&gt;"",1,0)+IF(AB5&lt;&gt;"",1,0)+IF(AC5&lt;&gt;"",1,0)+IF(AD5&lt;&gt;"",1,0)+IF(AE5&lt;&gt;"",1,0)+IF(AF5&lt;&gt;"",1,0)+IF(AG5&lt;&gt;"",1,0)=0,"",MOD((IF(AA5="",0,IF(ISNUMBER(AA5),MOD(AA5,1),VALUE(LEFT(AA5,FIND(":",AA5)-1))/24+VALUE(MID(AA5,FIND(":",AA5)+1,2))/1440)+IF(IF(ISNUMBER(AA5),MOD(AA5,1),VALUE(LEFT(AA5,FIND(":",AA5)-1))/24+VALUE(MID(AA5,FIND(":",AA5)+1,2))/1440)&lt;0.5,1,0))+IF(AB5="",0,IF(ISNUMBER(AB5),MOD(AB5,1),VALUE(LEFT(AB5,FIND(":",AB5)-1))/24+VALUE(MID(AB5,FIND(":",AB5)+1,2))/1440)+IF(IF(ISNUMBER(AB5),MOD(AB5,1),VALUE(LEFT(AB5,FIND(":",AB5)-1))/24+VALUE(MID(AB5,FIND(":",AB5)+1,2))/1440)&lt;0.5,1,0))+IF(AC5="",0,IF(ISNUMBER(AC5),MOD(AC5,1),VALUE(LEFT(AC5,FIND(":",AC5)-1))/24+VALUE(MID(AC5,FIND(":",AC5)+1,2))/1440)+IF(IF(ISNUMBER(AC5),MOD(AC5,1),VALUE(LEFT(AC5,FIND(":",AC5)-1))/24+VALUE(MID(AC5,FIND(":",AC5)+1,2))/1440)&lt;0.5,1,0))+IF(AD5="",0,IF(ISNUMBER(AD5),MOD(AD5,1),VALUE(LEFT(AD5,FIND(":",AD5)-1))/24+VALUE(MID(AD5,FIND(":",AD5)+1,2))/1440)+IF(IF(ISNUMBER(AD5),MOD(AD5,1),VALUE(LEFT(AD5,FIND(":",AD5)-1))/24+VALUE(MID(AD5,FIND(":",AD5)+1,2))/1440)&lt;0.5,1,0))+IF(AE5="",0,IF(ISNUMBER(AE5),MOD(AE5,1),VALUE(LEFT(AE5,FIND(":",AE5)-1))/24+VALUE(MID(AE5,FIND(":",AE5)+1,2))/1440)+IF(IF(ISNUMBER(AE5),MOD(AE5,1),VALUE(LEFT(AE5,FIND(":",AE5)-1))/24+VALUE(MID(AE5,FIND(":",AE5)+1,2))/1440)&lt;0.5,1,0))+IF(AF5="",0,IF(ISNUMBER(AF5),MOD(AF5,1),VALUE(LEFT(AF5,FIND(":",AF5)-1))/24+VALUE(MID(AF5,FIND(":",AF5)+1,2))/1440)+IF(IF(ISNUMBER(AF5),MOD(AF5,1),VALUE(LEFT(AF5,FIND(":",AF5)-1))/24+VALUE(MID(AF5,FIND(":",AF5)+1,2))/1440)&lt;0.5,1,0))+IF(AG5="",0,IF(ISNUMBER(AG5),MOD(AG5,1),VALUE(LEFT(AG5,FIND(":",AG5)-1))/24+VALUE(MID(AG5,FIND(":",AG5)+1,2))/1440)+IF(IF(ISNUMBER(AG5),MOD(AG5,1),VALUE(LEFT(AG5,FIND(":",AG5)-1))/24+VALUE(MID(AG5,FIND(":",AG5)+1,2))/1440)&lt;0.5,1,0)))/(IF(AA5&lt;&gt;"",1,0)+IF(AB5&lt;&gt;"",1,0)+IF(AC5&lt;&gt;"",1,0)+IF(AD5&lt;&gt;"",1,0)+IF(AE5&lt;&gt;"",1,0)+IF(AF5&lt;&gt;"",1,0)+IF(AG5&lt;&gt;"",1,0)),1))</f>
        <v>0.97361111111111109</v>
      </c>
      <c r="AI5" s="558">
        <v>0.95833333333333337</v>
      </c>
      <c r="AJ5" s="557" t="s">
        <v>34</v>
      </c>
      <c r="AK5" s="553">
        <v>0.94652777777777775</v>
      </c>
      <c r="AL5" s="557" t="s">
        <v>35</v>
      </c>
      <c r="AM5" s="553">
        <v>0.93472222222222223</v>
      </c>
      <c r="AN5" s="552">
        <v>1</v>
      </c>
      <c r="AO5" s="878">
        <v>1.0208333333333333</v>
      </c>
      <c r="AP5" s="758">
        <f>IF(IF(AI5&lt;&gt;"",1,0)+IF(AJ5&lt;&gt;"",1,0)+IF(AK5&lt;&gt;"",1,0)+IF(AL5&lt;&gt;"",1,0)+IF(AM5&lt;&gt;"",1,0)+IF(AN5&lt;&gt;"",1,0)+IF(AO5&lt;&gt;"",1,0)=0,"",MOD((IF(AI5="",0,IF(ISNUMBER(AI5),MOD(AI5,1),VALUE(LEFT(AI5,FIND(":",AI5)-1))/24+VALUE(MID(AI5,FIND(":",AI5)+1,2))/1440)+IF(IF(ISNUMBER(AI5),MOD(AI5,1),VALUE(LEFT(AI5,FIND(":",AI5)-1))/24+VALUE(MID(AI5,FIND(":",AI5)+1,2))/1440)&lt;0.5,1,0))+IF(AJ5="",0,IF(ISNUMBER(AJ5),MOD(AJ5,1),VALUE(LEFT(AJ5,FIND(":",AJ5)-1))/24+VALUE(MID(AJ5,FIND(":",AJ5)+1,2))/1440)+IF(IF(ISNUMBER(AJ5),MOD(AJ5,1),VALUE(LEFT(AJ5,FIND(":",AJ5)-1))/24+VALUE(MID(AJ5,FIND(":",AJ5)+1,2))/1440)&lt;0.5,1,0))+IF(AK5="",0,IF(ISNUMBER(AK5),MOD(AK5,1),VALUE(LEFT(AK5,FIND(":",AK5)-1))/24+VALUE(MID(AK5,FIND(":",AK5)+1,2))/1440)+IF(IF(ISNUMBER(AK5),MOD(AK5,1),VALUE(LEFT(AK5,FIND(":",AK5)-1))/24+VALUE(MID(AK5,FIND(":",AK5)+1,2))/1440)&lt;0.5,1,0))+IF(AL5="",0,IF(ISNUMBER(AL5),MOD(AL5,1),VALUE(LEFT(AL5,FIND(":",AL5)-1))/24+VALUE(MID(AL5,FIND(":",AL5)+1,2))/1440)+IF(IF(ISNUMBER(AL5),MOD(AL5,1),VALUE(LEFT(AL5,FIND(":",AL5)-1))/24+VALUE(MID(AL5,FIND(":",AL5)+1,2))/1440)&lt;0.5,1,0))+IF(AM5="",0,IF(ISNUMBER(AM5),MOD(AM5,1),VALUE(LEFT(AM5,FIND(":",AM5)-1))/24+VALUE(MID(AM5,FIND(":",AM5)+1,2))/1440)+IF(IF(ISNUMBER(AM5),MOD(AM5,1),VALUE(LEFT(AM5,FIND(":",AM5)-1))/24+VALUE(MID(AM5,FIND(":",AM5)+1,2))/1440)&lt;0.5,1,0))+IF(AN5="",0,IF(ISNUMBER(AN5),MOD(AN5,1),VALUE(LEFT(AN5,FIND(":",AN5)-1))/24+VALUE(MID(AN5,FIND(":",AN5)+1,2))/1440)+IF(IF(ISNUMBER(AN5),MOD(AN5,1),VALUE(LEFT(AN5,FIND(":",AN5)-1))/24+VALUE(MID(AN5,FIND(":",AN5)+1,2))/1440)&lt;0.5,1,0))+IF(AO5="",0,IF(ISNUMBER(AO5),MOD(AO5,1),VALUE(LEFT(AO5,FIND(":",AO5)-1))/24+VALUE(MID(AO5,FIND(":",AO5)+1,2))/1440)+IF(IF(ISNUMBER(AO5),MOD(AO5,1),VALUE(LEFT(AO5,FIND(":",AO5)-1))/24+VALUE(MID(AO5,FIND(":",AO5)+1,2))/1440)&lt;0.5,1,0)))/(IF(AI5&lt;&gt;"",1,0)+IF(AJ5&lt;&gt;"",1,0)+IF(AK5&lt;&gt;"",1,0)+IF(AL5&lt;&gt;"",1,0)+IF(AM5&lt;&gt;"",1,0)+IF(AN5&lt;&gt;"",1,0)+IF(AO5&lt;&gt;"",1,0)),1))</f>
        <v>0.97876984126984123</v>
      </c>
      <c r="AQ5" s="556"/>
      <c r="AR5" s="558">
        <v>8.3333333333333329E-2</v>
      </c>
      <c r="AS5" s="557" t="s">
        <v>36</v>
      </c>
      <c r="AT5" s="553">
        <v>0.15138888888888888</v>
      </c>
      <c r="AU5" s="557" t="s">
        <v>37</v>
      </c>
      <c r="AV5" s="553">
        <v>0.90694444444444444</v>
      </c>
      <c r="AW5" s="552">
        <v>0.20833333333333334</v>
      </c>
      <c r="AX5" s="878">
        <v>0.19166666666666668</v>
      </c>
      <c r="AY5" s="758">
        <f>IF(IF(AR5&lt;&gt;"",1,0)+IF(AS5&lt;&gt;"",1,0)+IF(AT5&lt;&gt;"",1,0)+IF(AU5&lt;&gt;"",1,0)+IF(AV5&lt;&gt;"",1,0)+IF(AW5&lt;&gt;"",1,0)+IF(AX5&lt;&gt;"",1,0)=0,"",MOD((IF(AR5="",0,IF(ISNUMBER(AR5),MOD(AR5,1),VALUE(LEFT(AR5,FIND(":",AR5)-1))/24+VALUE(MID(AR5,FIND(":",AR5)+1,2))/1440)+IF(IF(ISNUMBER(AR5),MOD(AR5,1),VALUE(LEFT(AR5,FIND(":",AR5)-1))/24+VALUE(MID(AR5,FIND(":",AR5)+1,2))/1440)&lt;0.5,1,0))+IF(AS5="",0,IF(ISNUMBER(AS5),MOD(AS5,1),VALUE(LEFT(AS5,FIND(":",AS5)-1))/24+VALUE(MID(AS5,FIND(":",AS5)+1,2))/1440)+IF(IF(ISNUMBER(AS5),MOD(AS5,1),VALUE(LEFT(AS5,FIND(":",AS5)-1))/24+VALUE(MID(AS5,FIND(":",AS5)+1,2))/1440)&lt;0.5,1,0))+IF(AT5="",0,IF(ISNUMBER(AT5),MOD(AT5,1),VALUE(LEFT(AT5,FIND(":",AT5)-1))/24+VALUE(MID(AT5,FIND(":",AT5)+1,2))/1440)+IF(IF(ISNUMBER(AT5),MOD(AT5,1),VALUE(LEFT(AT5,FIND(":",AT5)-1))/24+VALUE(MID(AT5,FIND(":",AT5)+1,2))/1440)&lt;0.5,1,0))+IF(AU5="",0,IF(ISNUMBER(AU5),MOD(AU5,1),VALUE(LEFT(AU5,FIND(":",AU5)-1))/24+VALUE(MID(AU5,FIND(":",AU5)+1,2))/1440)+IF(IF(ISNUMBER(AU5),MOD(AU5,1),VALUE(LEFT(AU5,FIND(":",AU5)-1))/24+VALUE(MID(AU5,FIND(":",AU5)+1,2))/1440)&lt;0.5,1,0))+IF(AV5="",0,IF(ISNUMBER(AV5),MOD(AV5,1),VALUE(LEFT(AV5,FIND(":",AV5)-1))/24+VALUE(MID(AV5,FIND(":",AV5)+1,2))/1440)+IF(IF(ISNUMBER(AV5),MOD(AV5,1),VALUE(LEFT(AV5,FIND(":",AV5)-1))/24+VALUE(MID(AV5,FIND(":",AV5)+1,2))/1440)&lt;0.5,1,0))+IF(AW5="",0,IF(ISNUMBER(AW5),MOD(AW5,1),VALUE(LEFT(AW5,FIND(":",AW5)-1))/24+VALUE(MID(AW5,FIND(":",AW5)+1,2))/1440)+IF(IF(ISNUMBER(AW5),MOD(AW5,1),VALUE(LEFT(AW5,FIND(":",AW5)-1))/24+VALUE(MID(AW5,FIND(":",AW5)+1,2))/1440)&lt;0.5,1,0))+IF(AX5="",0,IF(ISNUMBER(AX5),MOD(AX5,1),VALUE(LEFT(AX5,FIND(":",AX5)-1))/24+VALUE(MID(AX5,FIND(":",AX5)+1,2))/1440)+IF(IF(ISNUMBER(AX5),MOD(AX5,1),VALUE(LEFT(AX5,FIND(":",AX5)-1))/24+VALUE(MID(AX5,FIND(":",AX5)+1,2))/1440)&lt;0.5,1,0)))/(IF(AR5&lt;&gt;"",1,0)+IF(AS5&lt;&gt;"",1,0)+IF(AT5&lt;&gt;"",1,0)+IF(AU5&lt;&gt;"",1,0)+IF(AV5&lt;&gt;"",1,0)+IF(AW5&lt;&gt;"",1,0)+IF(AX5&lt;&gt;"",1,0)),1))</f>
        <v>6.7361111111110983E-2</v>
      </c>
      <c r="AZ5" s="556"/>
      <c r="BA5" s="558">
        <v>0.94444444444444442</v>
      </c>
      <c r="BB5" s="557" t="s">
        <v>38</v>
      </c>
      <c r="BC5" s="553">
        <v>0.98472222222222228</v>
      </c>
      <c r="BD5" s="984" t="s">
        <v>39</v>
      </c>
      <c r="BE5" s="984" t="s">
        <v>39</v>
      </c>
      <c r="BF5" s="984" t="s">
        <v>39</v>
      </c>
      <c r="BG5" s="705">
        <v>2.0833333333333332E-2</v>
      </c>
      <c r="BH5" s="758">
        <f>IF(IF(BA5&lt;&gt;"",1,0)+IF(BB5&lt;&gt;"",1,0)+IF(BC5&lt;&gt;"",1,0)+IF(BD5&lt;&gt;"",1,0)+IF(BE5&lt;&gt;"",1,0)+IF(BF5&lt;&gt;"",1,0)+IF(BG5&lt;&gt;"",1,0)=0,"",MOD((IF(BA5="",0,IF(ISNUMBER(BA5),MOD(BA5,1),VALUE(LEFT(BA5,FIND(":",BA5)-1))/24+VALUE(MID(BA5,FIND(":",BA5)+1,2))/1440)+IF(IF(ISNUMBER(BA5),MOD(BA5,1),VALUE(LEFT(BA5,FIND(":",BA5)-1))/24+VALUE(MID(BA5,FIND(":",BA5)+1,2))/1440)&lt;0.5,1,0))+IF(BB5="",0,IF(ISNUMBER(BB5),MOD(BB5,1),VALUE(LEFT(BB5,FIND(":",BB5)-1))/24+VALUE(MID(BB5,FIND(":",BB5)+1,2))/1440)+IF(IF(ISNUMBER(BB5),MOD(BB5,1),VALUE(LEFT(BB5,FIND(":",BB5)-1))/24+VALUE(MID(BB5,FIND(":",BB5)+1,2))/1440)&lt;0.5,1,0))+IF(BC5="",0,IF(ISNUMBER(BC5),MOD(BC5,1),VALUE(LEFT(BC5,FIND(":",BC5)-1))/24+VALUE(MID(BC5,FIND(":",BC5)+1,2))/1440)+IF(IF(ISNUMBER(BC5),MOD(BC5,1),VALUE(LEFT(BC5,FIND(":",BC5)-1))/24+VALUE(MID(BC5,FIND(":",BC5)+1,2))/1440)&lt;0.5,1,0))+IF(BD5="",0,IF(ISNUMBER(BD5),MOD(BD5,1),VALUE(LEFT(BD5,FIND(":",BD5)-1))/24+VALUE(MID(BD5,FIND(":",BD5)+1,2))/1440)+IF(IF(ISNUMBER(BD5),MOD(BD5,1),VALUE(LEFT(BD5,FIND(":",BD5)-1))/24+VALUE(MID(BD5,FIND(":",BD5)+1,2))/1440)&lt;0.5,1,0))+IF(BE5="",0,IF(ISNUMBER(BE5),MOD(BE5,1),VALUE(LEFT(BE5,FIND(":",BE5)-1))/24+VALUE(MID(BE5,FIND(":",BE5)+1,2))/1440)+IF(IF(ISNUMBER(BE5),MOD(BE5,1),VALUE(LEFT(BE5,FIND(":",BE5)-1))/24+VALUE(MID(BE5,FIND(":",BE5)+1,2))/1440)&lt;0.5,1,0))+IF(BF5="",0,IF(ISNUMBER(BF5),MOD(BF5,1),VALUE(LEFT(BF5,FIND(":",BF5)-1))/24+VALUE(MID(BF5,FIND(":",BF5)+1,2))/1440)+IF(IF(ISNUMBER(BF5),MOD(BF5,1),VALUE(LEFT(BF5,FIND(":",BF5)-1))/24+VALUE(MID(BF5,FIND(":",BF5)+1,2))/1440)&lt;0.5,1,0))+IF(BG5="",0,IF(ISNUMBER(BG5),MOD(BG5,1),VALUE(LEFT(BG5,FIND(":",BG5)-1))/24+VALUE(MID(BG5,FIND(":",BG5)+1,2))/1440)+IF(IF(ISNUMBER(BG5),MOD(BG5,1),VALUE(LEFT(BG5,FIND(":",BG5)-1))/24+VALUE(MID(BG5,FIND(":",BG5)+1,2))/1440)&lt;0.5,1,0)))/(IF(BA5&lt;&gt;"",1,0)+IF(BB5&lt;&gt;"",1,0)+IF(BC5&lt;&gt;"",1,0)+IF(BD5&lt;&gt;"",1,0)+IF(BE5&lt;&gt;"",1,0)+IF(BF5&lt;&gt;"",1,0)+IF(BG5&lt;&gt;"",1,0)),1))</f>
        <v>6.7261904761904967E-2</v>
      </c>
      <c r="BI5" s="556"/>
      <c r="BJ5" s="558"/>
      <c r="BK5" s="557"/>
      <c r="BL5" s="553"/>
      <c r="BM5" s="553">
        <v>0.14583333333333334</v>
      </c>
      <c r="BN5" s="557" t="s">
        <v>40</v>
      </c>
      <c r="BO5" s="552">
        <v>0.9375</v>
      </c>
      <c r="BP5" s="878">
        <v>1.0208333333333333</v>
      </c>
      <c r="BQ5" s="758">
        <f>IF(IF(BJ5&lt;&gt;"",1,0)+IF(BK5&lt;&gt;"",1,0)+IF(BL5&lt;&gt;"",1,0)+IF(BM5&lt;&gt;"",1,0)+IF(BN5&lt;&gt;"",1,0)+IF(BO5&lt;&gt;"",1,0)+IF(BP5&lt;&gt;"",1,0)=0,"",MOD((IF(BJ5="",0,IF(ISNUMBER(BJ5),MOD(BJ5,1),VALUE(LEFT(BJ5,FIND(":",BJ5)-1))/24+VALUE(MID(BJ5,FIND(":",BJ5)+1,2))/1440)+IF(IF(ISNUMBER(BJ5),MOD(BJ5,1),VALUE(LEFT(BJ5,FIND(":",BJ5)-1))/24+VALUE(MID(BJ5,FIND(":",BJ5)+1,2))/1440)&lt;0.5,1,0))+IF(BK5="",0,IF(ISNUMBER(BK5),MOD(BK5,1),VALUE(LEFT(BK5,FIND(":",BK5)-1))/24+VALUE(MID(BK5,FIND(":",BK5)+1,2))/1440)+IF(IF(ISNUMBER(BK5),MOD(BK5,1),VALUE(LEFT(BK5,FIND(":",BK5)-1))/24+VALUE(MID(BK5,FIND(":",BK5)+1,2))/1440)&lt;0.5,1,0))+IF(BL5="",0,IF(ISNUMBER(BL5),MOD(BL5,1),VALUE(LEFT(BL5,FIND(":",BL5)-1))/24+VALUE(MID(BL5,FIND(":",BL5)+1,2))/1440)+IF(IF(ISNUMBER(BL5),MOD(BL5,1),VALUE(LEFT(BL5,FIND(":",BL5)-1))/24+VALUE(MID(BL5,FIND(":",BL5)+1,2))/1440)&lt;0.5,1,0))+IF(BM5="",0,IF(ISNUMBER(BM5),MOD(BM5,1),VALUE(LEFT(BM5,FIND(":",BM5)-1))/24+VALUE(MID(BM5,FIND(":",BM5)+1,2))/1440)+IF(IF(ISNUMBER(BM5),MOD(BM5,1),VALUE(LEFT(BM5,FIND(":",BM5)-1))/24+VALUE(MID(BM5,FIND(":",BM5)+1,2))/1440)&lt;0.5,1,0))+IF(BN5="",0,IF(ISNUMBER(BN5),MOD(BN5,1),VALUE(LEFT(BN5,FIND(":",BN5)-1))/24+VALUE(MID(BN5,FIND(":",BN5)+1,2))/1440)+IF(IF(ISNUMBER(BN5),MOD(BN5,1),VALUE(LEFT(BN5,FIND(":",BN5)-1))/24+VALUE(MID(BN5,FIND(":",BN5)+1,2))/1440)&lt;0.5,1,0))+IF(BO5="",0,IF(ISNUMBER(BO5),MOD(BO5,1),VALUE(LEFT(BO5,FIND(":",BO5)-1))/24+VALUE(MID(BO5,FIND(":",BO5)+1,2))/1440)+IF(IF(ISNUMBER(BO5),MOD(BO5,1),VALUE(LEFT(BO5,FIND(":",BO5)-1))/24+VALUE(MID(BO5,FIND(":",BO5)+1,2))/1440)&lt;0.5,1,0))+IF(BP5="",0,IF(ISNUMBER(BP5),MOD(BP5,1),VALUE(LEFT(BP5,FIND(":",BP5)-1))/24+VALUE(MID(BP5,FIND(":",BP5)+1,2))/1440)+IF(IF(ISNUMBER(BP5),MOD(BP5,1),VALUE(LEFT(BP5,FIND(":",BP5)-1))/24+VALUE(MID(BP5,FIND(":",BP5)+1,2))/1440)&lt;0.5,1,0)))/(IF(BJ5&lt;&gt;"",1,0)+IF(BK5&lt;&gt;"",1,0)+IF(BL5&lt;&gt;"",1,0)+IF(BM5&lt;&gt;"",1,0)+IF(BN5&lt;&gt;"",1,0)+IF(BO5&lt;&gt;"",1,0)+IF(BP5&lt;&gt;"",1,0)),1))</f>
        <v>4.4444444444444287E-2</v>
      </c>
      <c r="BR5" s="556"/>
      <c r="BS5" s="558">
        <v>8.3333333333333329E-2</v>
      </c>
      <c r="BT5" s="557" t="s">
        <v>41</v>
      </c>
      <c r="BU5" s="553">
        <v>0.97916666666666663</v>
      </c>
      <c r="BV5" s="557" t="s">
        <v>42</v>
      </c>
      <c r="BW5" s="553">
        <v>0.90694444444444444</v>
      </c>
      <c r="BX5" s="552">
        <v>0.92013888888888884</v>
      </c>
      <c r="BY5" s="878">
        <v>0.99097222222222225</v>
      </c>
      <c r="BZ5" s="758">
        <f>IF(IF(BS5&lt;&gt;"",1,0)+IF(BT5&lt;&gt;"",1,0)+IF(BU5&lt;&gt;"",1,0)+IF(BV5&lt;&gt;"",1,0)+IF(BW5&lt;&gt;"",1,0)+IF(BX5&lt;&gt;"",1,0)+IF(BY5&lt;&gt;"",1,0)=0,"",MOD((IF(BS5="",0,IF(ISNUMBER(BS5),MOD(BS5,1),VALUE(LEFT(BS5,FIND(":",BS5)-1))/24+VALUE(MID(BS5,FIND(":",BS5)+1,2))/1440)+IF(IF(ISNUMBER(BS5),MOD(BS5,1),VALUE(LEFT(BS5,FIND(":",BS5)-1))/24+VALUE(MID(BS5,FIND(":",BS5)+1,2))/1440)&lt;0.5,1,0))+IF(BT5="",0,IF(ISNUMBER(BT5),MOD(BT5,1),VALUE(LEFT(BT5,FIND(":",BT5)-1))/24+VALUE(MID(BT5,FIND(":",BT5)+1,2))/1440)+IF(IF(ISNUMBER(BT5),MOD(BT5,1),VALUE(LEFT(BT5,FIND(":",BT5)-1))/24+VALUE(MID(BT5,FIND(":",BT5)+1,2))/1440)&lt;0.5,1,0))+IF(BU5="",0,IF(ISNUMBER(BU5),MOD(BU5,1),VALUE(LEFT(BU5,FIND(":",BU5)-1))/24+VALUE(MID(BU5,FIND(":",BU5)+1,2))/1440)+IF(IF(ISNUMBER(BU5),MOD(BU5,1),VALUE(LEFT(BU5,FIND(":",BU5)-1))/24+VALUE(MID(BU5,FIND(":",BU5)+1,2))/1440)&lt;0.5,1,0))+IF(BV5="",0,IF(ISNUMBER(BV5),MOD(BV5,1),VALUE(LEFT(BV5,FIND(":",BV5)-1))/24+VALUE(MID(BV5,FIND(":",BV5)+1,2))/1440)+IF(IF(ISNUMBER(BV5),MOD(BV5,1),VALUE(LEFT(BV5,FIND(":",BV5)-1))/24+VALUE(MID(BV5,FIND(":",BV5)+1,2))/1440)&lt;0.5,1,0))+IF(BW5="",0,IF(ISNUMBER(BW5),MOD(BW5,1),VALUE(LEFT(BW5,FIND(":",BW5)-1))/24+VALUE(MID(BW5,FIND(":",BW5)+1,2))/1440)+IF(IF(ISNUMBER(BW5),MOD(BW5,1),VALUE(LEFT(BW5,FIND(":",BW5)-1))/24+VALUE(MID(BW5,FIND(":",BW5)+1,2))/1440)&lt;0.5,1,0))+IF(BX5="",0,IF(ISNUMBER(BX5),MOD(BX5,1),VALUE(LEFT(BX5,FIND(":",BX5)-1))/24+VALUE(MID(BX5,FIND(":",BX5)+1,2))/1440)+IF(IF(ISNUMBER(BX5),MOD(BX5,1),VALUE(LEFT(BX5,FIND(":",BX5)-1))/24+VALUE(MID(BX5,FIND(":",BX5)+1,2))/1440)&lt;0.5,1,0))+IF(BY5="",0,IF(ISNUMBER(BY5),MOD(BY5,1),VALUE(LEFT(BY5,FIND(":",BY5)-1))/24+VALUE(MID(BY5,FIND(":",BY5)+1,2))/1440)+IF(IF(ISNUMBER(BY5),MOD(BY5,1),VALUE(LEFT(BY5,FIND(":",BY5)-1))/24+VALUE(MID(BY5,FIND(":",BY5)+1,2))/1440)&lt;0.5,1,0)))/(IF(BS5&lt;&gt;"",1,0)+IF(BT5&lt;&gt;"",1,0)+IF(BU5&lt;&gt;"",1,0)+IF(BV5&lt;&gt;"",1,0)+IF(BW5&lt;&gt;"",1,0)+IF(BX5&lt;&gt;"",1,0)+IF(BY5&lt;&gt;"",1,0)),1))</f>
        <v>0.97410714285714284</v>
      </c>
      <c r="CA5" s="558">
        <v>0.92569444444444449</v>
      </c>
      <c r="CB5" s="557" t="s">
        <v>43</v>
      </c>
      <c r="CC5" s="553">
        <v>0.97916666666666663</v>
      </c>
      <c r="CD5" s="553">
        <v>0.90277777777777779</v>
      </c>
      <c r="CE5" s="553">
        <v>0.90625</v>
      </c>
      <c r="CF5" s="553">
        <v>0.90972222222222221</v>
      </c>
      <c r="CG5" s="878">
        <v>1</v>
      </c>
      <c r="CH5" s="758">
        <f>IF(IF(CA5&lt;&gt;"",1,0)+IF(CB5&lt;&gt;"",1,0)+IF(CC5&lt;&gt;"",1,0)+IF(CD5&lt;&gt;"",1,0)+IF(CE5&lt;&gt;"",1,0)+IF(CF5&lt;&gt;"",1,0)+IF(CG5&lt;&gt;"",1,0)=0,"",MOD((IF(CA5="",0,IF(ISNUMBER(CA5),MOD(CA5,1),VALUE(LEFT(CA5,FIND(":",CA5)-1))/24+VALUE(MID(CA5,FIND(":",CA5)+1,2))/1440)+IF(IF(ISNUMBER(CA5),MOD(CA5,1),VALUE(LEFT(CA5,FIND(":",CA5)-1))/24+VALUE(MID(CA5,FIND(":",CA5)+1,2))/1440)&lt;0.5,1,0))+IF(CB5="",0,IF(ISNUMBER(CB5),MOD(CB5,1),VALUE(LEFT(CB5,FIND(":",CB5)-1))/24+VALUE(MID(CB5,FIND(":",CB5)+1,2))/1440)+IF(IF(ISNUMBER(CB5),MOD(CB5,1),VALUE(LEFT(CB5,FIND(":",CB5)-1))/24+VALUE(MID(CB5,FIND(":",CB5)+1,2))/1440)&lt;0.5,1,0))+IF(CC5="",0,IF(ISNUMBER(CC5),MOD(CC5,1),VALUE(LEFT(CC5,FIND(":",CC5)-1))/24+VALUE(MID(CC5,FIND(":",CC5)+1,2))/1440)+IF(IF(ISNUMBER(CC5),MOD(CC5,1),VALUE(LEFT(CC5,FIND(":",CC5)-1))/24+VALUE(MID(CC5,FIND(":",CC5)+1,2))/1440)&lt;0.5,1,0))+IF(CD5="",0,IF(ISNUMBER(CD5),MOD(CD5,1),VALUE(LEFT(CD5,FIND(":",CD5)-1))/24+VALUE(MID(CD5,FIND(":",CD5)+1,2))/1440)+IF(IF(ISNUMBER(CD5),MOD(CD5,1),VALUE(LEFT(CD5,FIND(":",CD5)-1))/24+VALUE(MID(CD5,FIND(":",CD5)+1,2))/1440)&lt;0.5,1,0))+IF(CE5="",0,IF(ISNUMBER(CE5),MOD(CE5,1),VALUE(LEFT(CE5,FIND(":",CE5)-1))/24+VALUE(MID(CE5,FIND(":",CE5)+1,2))/1440)+IF(IF(ISNUMBER(CE5),MOD(CE5,1),VALUE(LEFT(CE5,FIND(":",CE5)-1))/24+VALUE(MID(CE5,FIND(":",CE5)+1,2))/1440)&lt;0.5,1,0))+IF(CF5="",0,IF(ISNUMBER(CF5),MOD(CF5,1),VALUE(LEFT(CF5,FIND(":",CF5)-1))/24+VALUE(MID(CF5,FIND(":",CF5)+1,2))/1440)+IF(IF(ISNUMBER(CF5),MOD(CF5,1),VALUE(LEFT(CF5,FIND(":",CF5)-1))/24+VALUE(MID(CF5,FIND(":",CF5)+1,2))/1440)&lt;0.5,1,0))+IF(CG5="",0,IF(ISNUMBER(CG5),MOD(CG5,1),VALUE(LEFT(CG5,FIND(":",CG5)-1))/24+VALUE(MID(CG5,FIND(":",CG5)+1,2))/1440)+IF(IF(ISNUMBER(CG5),MOD(CG5,1),VALUE(LEFT(CG5,FIND(":",CG5)-1))/24+VALUE(MID(CG5,FIND(":",CG5)+1,2))/1440)&lt;0.5,1,0)))/(IF(CA5&lt;&gt;"",1,0)+IF(CB5&lt;&gt;"",1,0)+IF(CC5&lt;&gt;"",1,0)+IF(CD5&lt;&gt;"",1,0)+IF(CE5&lt;&gt;"",1,0)+IF(CF5&lt;&gt;"",1,0)+IF(CG5&lt;&gt;"",1,0)),1))</f>
        <v>0.94335317460317458</v>
      </c>
      <c r="CI5" s="558">
        <v>0.91666666666666663</v>
      </c>
      <c r="CJ5" s="980" t="s">
        <v>44</v>
      </c>
      <c r="CK5" s="553">
        <v>0.97916666666666663</v>
      </c>
      <c r="CL5" s="553">
        <v>0.91666666666666663</v>
      </c>
      <c r="CM5" s="553">
        <v>0.91666666666666663</v>
      </c>
      <c r="CN5" s="553">
        <v>0.91319444444444442</v>
      </c>
      <c r="CO5" s="878">
        <v>0.99305555555555558</v>
      </c>
      <c r="CP5" s="828">
        <f>IF(IF(CI5&lt;&gt;"",1,0)+IF(CJ5&lt;&gt;"",1,0)+IF(CK5&lt;&gt;"",1,0)+IF(CL5&lt;&gt;"",1,0)+IF(CM5&lt;&gt;"",1,0)+IF(CN5&lt;&gt;"",1,0)+IF(CO5&lt;&gt;"",1,0)=0,"",MOD((IF(CI5="",0,IF(ISNUMBER(CI5),MOD(CI5,1),VALUE(LEFT(CI5,FIND(":",CI5)-1))/24+VALUE(MID(CI5,FIND(":",CI5)+1,2))/1440)+IF(IF(ISNUMBER(CI5),MOD(CI5,1),VALUE(LEFT(CI5,FIND(":",CI5)-1))/24+VALUE(MID(CI5,FIND(":",CI5)+1,2))/1440)&lt;0.5,1,0))+IF(CJ5="",0,IF(ISNUMBER(CJ5),MOD(CJ5,1),VALUE(LEFT(CJ5,FIND(":",CJ5)-1))/24+VALUE(MID(CJ5,FIND(":",CJ5)+1,2))/1440)+IF(IF(ISNUMBER(CJ5),MOD(CJ5,1),VALUE(LEFT(CJ5,FIND(":",CJ5)-1))/24+VALUE(MID(CJ5,FIND(":",CJ5)+1,2))/1440)&lt;0.5,1,0))+IF(CK5="",0,IF(ISNUMBER(CK5),MOD(CK5,1),VALUE(LEFT(CK5,FIND(":",CK5)-1))/24+VALUE(MID(CK5,FIND(":",CK5)+1,2))/1440)+IF(IF(ISNUMBER(CK5),MOD(CK5,1),VALUE(LEFT(CK5,FIND(":",CK5)-1))/24+VALUE(MID(CK5,FIND(":",CK5)+1,2))/1440)&lt;0.5,1,0))+IF(CL5="",0,IF(ISNUMBER(CL5),MOD(CL5,1),VALUE(LEFT(CL5,FIND(":",CL5)-1))/24+VALUE(MID(CL5,FIND(":",CL5)+1,2))/1440)+IF(IF(ISNUMBER(CL5),MOD(CL5,1),VALUE(LEFT(CL5,FIND(":",CL5)-1))/24+VALUE(MID(CL5,FIND(":",CL5)+1,2))/1440)&lt;0.5,1,0))+IF(CM5="",0,IF(ISNUMBER(CM5),MOD(CM5,1),VALUE(LEFT(CM5,FIND(":",CM5)-1))/24+VALUE(MID(CM5,FIND(":",CM5)+1,2))/1440)+IF(IF(ISNUMBER(CM5),MOD(CM5,1),VALUE(LEFT(CM5,FIND(":",CM5)-1))/24+VALUE(MID(CM5,FIND(":",CM5)+1,2))/1440)&lt;0.5,1,0))+IF(CN5="",0,IF(ISNUMBER(CN5),MOD(CN5,1),VALUE(LEFT(CN5,FIND(":",CN5)-1))/24+VALUE(MID(CN5,FIND(":",CN5)+1,2))/1440)+IF(IF(ISNUMBER(CN5),MOD(CN5,1),VALUE(LEFT(CN5,FIND(":",CN5)-1))/24+VALUE(MID(CN5,FIND(":",CN5)+1,2))/1440)&lt;0.5,1,0))+IF(CO5="",0,IF(ISNUMBER(CO5),MOD(CO5,1),VALUE(LEFT(CO5,FIND(":",CO5)-1))/24+VALUE(MID(CO5,FIND(":",CO5)+1,2))/1440)+IF(IF(ISNUMBER(CO5),MOD(CO5,1),VALUE(LEFT(CO5,FIND(":",CO5)-1))/24+VALUE(MID(CO5,FIND(":",CO5)+1,2))/1440)&lt;0.5,1,0)))/(IF(CI5&lt;&gt;"",1,0)+IF(CJ5&lt;&gt;"",1,0)+IF(CK5&lt;&gt;"",1,0)+IF(CL5&lt;&gt;"",1,0)+IF(CM5&lt;&gt;"",1,0)+IF(CN5&lt;&gt;"",1,0)+IF(CO5&lt;&gt;"",1,0)),1))</f>
        <v>0.93561507936507937</v>
      </c>
      <c r="CQ5" s="554">
        <v>0.95486111111111116</v>
      </c>
      <c r="CR5" s="984" t="s">
        <v>433</v>
      </c>
      <c r="CS5" s="553">
        <v>1.0159722222222223</v>
      </c>
      <c r="CT5" s="553"/>
      <c r="CU5" s="553"/>
      <c r="CV5" s="553"/>
      <c r="CW5" s="878"/>
      <c r="CX5" s="828">
        <f>IF(IF(CQ5&lt;&gt;"",1,0)+IF(CR5&lt;&gt;"",1,0)+IF(CS5&lt;&gt;"",1,0)+IF(CT5&lt;&gt;"",1,0)+IF(CU5&lt;&gt;"",1,0)+IF(CV5&lt;&gt;"",1,0)+IF(CW5&lt;&gt;"",1,0)=0,"",MOD((IF(CQ5="",0,IF(ISNUMBER(CQ5),MOD(CQ5,1),VALUE(LEFT(CQ5,FIND(":",CQ5)-1))/24+VALUE(MID(CQ5,FIND(":",CQ5)+1,2))/1440)+IF(IF(ISNUMBER(CQ5),MOD(CQ5,1),VALUE(LEFT(CQ5,FIND(":",CQ5)-1))/24+VALUE(MID(CQ5,FIND(":",CQ5)+1,2))/1440)&lt;0.5,1,0))+IF(CR5="",0,IF(ISNUMBER(CR5),MOD(CR5,1),VALUE(LEFT(CR5,FIND(":",CR5)-1))/24+VALUE(MID(CR5,FIND(":",CR5)+1,2))/1440)+IF(IF(ISNUMBER(CR5),MOD(CR5,1),VALUE(LEFT(CR5,FIND(":",CR5)-1))/24+VALUE(MID(CR5,FIND(":",CR5)+1,2))/1440)&lt;0.5,1,0))+IF(CS5="",0,IF(ISNUMBER(CS5),MOD(CS5,1),VALUE(LEFT(CS5,FIND(":",CS5)-1))/24+VALUE(MID(CS5,FIND(":",CS5)+1,2))/1440)+IF(IF(ISNUMBER(CS5),MOD(CS5,1),VALUE(LEFT(CS5,FIND(":",CS5)-1))/24+VALUE(MID(CS5,FIND(":",CS5)+1,2))/1440)&lt;0.5,1,0))+IF(CT5="",0,IF(ISNUMBER(CT5),MOD(CT5,1),VALUE(LEFT(CT5,FIND(":",CT5)-1))/24+VALUE(MID(CT5,FIND(":",CT5)+1,2))/1440)+IF(IF(ISNUMBER(CT5),MOD(CT5,1),VALUE(LEFT(CT5,FIND(":",CT5)-1))/24+VALUE(MID(CT5,FIND(":",CT5)+1,2))/1440)&lt;0.5,1,0))+IF(CU5="",0,IF(ISNUMBER(CU5),MOD(CU5,1),VALUE(LEFT(CU5,FIND(":",CU5)-1))/24+VALUE(MID(CU5,FIND(":",CU5)+1,2))/1440)+IF(IF(ISNUMBER(CU5),MOD(CU5,1),VALUE(LEFT(CU5,FIND(":",CU5)-1))/24+VALUE(MID(CU5,FIND(":",CU5)+1,2))/1440)&lt;0.5,1,0))+IF(CV5="",0,IF(ISNUMBER(CV5),MOD(CV5,1),VALUE(LEFT(CV5,FIND(":",CV5)-1))/24+VALUE(MID(CV5,FIND(":",CV5)+1,2))/1440)+IF(IF(ISNUMBER(CV5),MOD(CV5,1),VALUE(LEFT(CV5,FIND(":",CV5)-1))/24+VALUE(MID(CV5,FIND(":",CV5)+1,2))/1440)&lt;0.5,1,0))+IF(CW5="",0,IF(ISNUMBER(CW5),MOD(CW5,1),VALUE(LEFT(CW5,FIND(":",CW5)-1))/24+VALUE(MID(CW5,FIND(":",CW5)+1,2))/1440)+IF(IF(ISNUMBER(CW5),MOD(CW5,1),VALUE(LEFT(CW5,FIND(":",CW5)-1))/24+VALUE(MID(CW5,FIND(":",CW5)+1,2))/1440)&lt;0.5,1,0)))/(IF(CQ5&lt;&gt;"",1,0)+IF(CR5&lt;&gt;"",1,0)+IF(CS5&lt;&gt;"",1,0)+IF(CT5&lt;&gt;"",1,0)+IF(CU5&lt;&gt;"",1,0)+IF(CV5&lt;&gt;"",1,0)+IF(CW5&lt;&gt;"",1,0)),1))</f>
        <v>0.96712962962962956</v>
      </c>
      <c r="CY5" s="554"/>
      <c r="CZ5" s="557"/>
      <c r="DA5" s="553"/>
      <c r="DB5" s="553"/>
      <c r="DC5" s="553"/>
      <c r="DD5" s="553"/>
      <c r="DE5" s="878"/>
      <c r="DF5" s="758" t="str">
        <f>IF(IF(CY5&lt;&gt;"",1,0)+IF(CZ5&lt;&gt;"",1,0)+IF(DA5&lt;&gt;"",1,0)+IF(DB5&lt;&gt;"",1,0)+IF(DC5&lt;&gt;"",1,0)+IF(DD5&lt;&gt;"",1,0)+IF(DE5&lt;&gt;"",1,0)=0,"",MOD((IF(CY5="",0,IF(ISNUMBER(CY5),MOD(CY5,1),VALUE(LEFT(CY5,FIND(":",CY5)-1))/24+VALUE(MID(CY5,FIND(":",CY5)+1,2))/1440)+IF(IF(ISNUMBER(CY5),MOD(CY5,1),VALUE(LEFT(CY5,FIND(":",CY5)-1))/24+VALUE(MID(CY5,FIND(":",CY5)+1,2))/1440)&lt;0.5,1,0))+IF(CZ5="",0,IF(ISNUMBER(CZ5),MOD(CZ5,1),VALUE(LEFT(CZ5,FIND(":",CZ5)-1))/24+VALUE(MID(CZ5,FIND(":",CZ5)+1,2))/1440)+IF(IF(ISNUMBER(CZ5),MOD(CZ5,1),VALUE(LEFT(CZ5,FIND(":",CZ5)-1))/24+VALUE(MID(CZ5,FIND(":",CZ5)+1,2))/1440)&lt;0.5,1,0))+IF(DA5="",0,IF(ISNUMBER(DA5),MOD(DA5,1),VALUE(LEFT(DA5,FIND(":",DA5)-1))/24+VALUE(MID(DA5,FIND(":",DA5)+1,2))/1440)+IF(IF(ISNUMBER(DA5),MOD(DA5,1),VALUE(LEFT(DA5,FIND(":",DA5)-1))/24+VALUE(MID(DA5,FIND(":",DA5)+1,2))/1440)&lt;0.5,1,0))+IF(DB5="",0,IF(ISNUMBER(DB5),MOD(DB5,1),VALUE(LEFT(DB5,FIND(":",DB5)-1))/24+VALUE(MID(DB5,FIND(":",DB5)+1,2))/1440)+IF(IF(ISNUMBER(DB5),MOD(DB5,1),VALUE(LEFT(DB5,FIND(":",DB5)-1))/24+VALUE(MID(DB5,FIND(":",DB5)+1,2))/1440)&lt;0.5,1,0))+IF(DC5="",0,IF(ISNUMBER(DC5),MOD(DC5,1),VALUE(LEFT(DC5,FIND(":",DC5)-1))/24+VALUE(MID(DC5,FIND(":",DC5)+1,2))/1440)+IF(IF(ISNUMBER(DC5),MOD(DC5,1),VALUE(LEFT(DC5,FIND(":",DC5)-1))/24+VALUE(MID(DC5,FIND(":",DC5)+1,2))/1440)&lt;0.5,1,0))+IF(DD5="",0,IF(ISNUMBER(DD5),MOD(DD5,1),VALUE(LEFT(DD5,FIND(":",DD5)-1))/24+VALUE(MID(DD5,FIND(":",DD5)+1,2))/1440)+IF(IF(ISNUMBER(DD5),MOD(DD5,1),VALUE(LEFT(DD5,FIND(":",DD5)-1))/24+VALUE(MID(DD5,FIND(":",DD5)+1,2))/1440)&lt;0.5,1,0))+IF(DE5="",0,IF(ISNUMBER(DE5),MOD(DE5,1),VALUE(LEFT(DE5,FIND(":",DE5)-1))/24+VALUE(MID(DE5,FIND(":",DE5)+1,2))/1440)+IF(IF(ISNUMBER(DE5),MOD(DE5,1),VALUE(LEFT(DE5,FIND(":",DE5)-1))/24+VALUE(MID(DE5,FIND(":",DE5)+1,2))/1440)&lt;0.5,1,0)))/(IF(CY5&lt;&gt;"",1,0)+IF(CZ5&lt;&gt;"",1,0)+IF(DA5&lt;&gt;"",1,0)+IF(DB5&lt;&gt;"",1,0)+IF(DC5&lt;&gt;"",1,0)+IF(DD5&lt;&gt;"",1,0)+IF(DE5&lt;&gt;"",1,0)),1))</f>
        <v/>
      </c>
      <c r="DG5" s="556"/>
    </row>
    <row r="6" spans="1:111" s="542" customFormat="1" ht="18" customHeight="1">
      <c r="A6" s="540" t="s">
        <v>45</v>
      </c>
      <c r="B6" s="546">
        <v>0.53749999999999998</v>
      </c>
      <c r="C6" s="543">
        <v>0.1534722222222222</v>
      </c>
      <c r="D6" s="543">
        <v>0.1958333333333333</v>
      </c>
      <c r="E6" s="547">
        <v>0.51249999999999996</v>
      </c>
      <c r="F6" s="543">
        <v>0.25208333333333333</v>
      </c>
      <c r="G6" s="706">
        <v>0.28958333333333341</v>
      </c>
      <c r="H6" s="651" t="s">
        <v>46</v>
      </c>
      <c r="I6" s="541"/>
      <c r="J6" s="544">
        <v>0.2902777777777778</v>
      </c>
      <c r="K6" s="544">
        <v>0.30208333333333331</v>
      </c>
      <c r="L6" s="543">
        <v>0.29305555555555562</v>
      </c>
      <c r="M6" s="547">
        <v>0.40277777777777779</v>
      </c>
      <c r="N6" s="543">
        <v>0.31041666666666667</v>
      </c>
      <c r="O6" s="543">
        <v>0.30902777777777779</v>
      </c>
      <c r="P6" s="706">
        <v>0.33194444444444438</v>
      </c>
      <c r="Q6" s="759">
        <f t="array" ref="Q6">IF(IF(J6&lt;&gt;"",1,0)+IF(K6&lt;&gt;"",1,0)+IF(L6&lt;&gt;"",1,0)+IF(M6&lt;&gt;"",1,0)+IF(N6&lt;&gt;"",1,0)+IF(O6&lt;&gt;"",1,0)+IF(P6&lt;&gt;"",1,0)=0,"",MOD((IF(J6="",0,IF(ISNUMBER(J6),MOD(J6,1),VALUE(LEFT(J6,FIND(":",J6)-1))/24+VALUE(MID(J6,FIND(":",J6)+1,2))/1440)+IF(IF(ISNUMBER(J6),MOD(J6,1),VALUE(LEFT(J6,FIND(":",J6)-1))/24+VALUE(MID(J6,FIND(":",J6)+1,2))/1440)&lt;0.5,1,0))+IF(K6="",0,IF(ISNUMBER(K6),MOD(K6,1),VALUE(LEFT(K6,FIND(":",K6)-1))/24+VALUE(MID(K6,FIND(":",K6)+1,2))/1440)+IF(IF(ISNUMBER(K6),MOD(K6,1),VALUE(LEFT(K6,FIND(":",K6)-1))/24+VALUE(MID(K6,FIND(":",K6)+1,2))/1440)&lt;0.5,1,0))+IF(L6="",0,IF(ISNUMBER(L6),MOD(L6,1),VALUE(LEFT(L6,FIND(":",L6)-1))/24+VALUE(MID(L6,FIND(":",L6)+1,2))/1440)+IF(IF(ISNUMBER(L6),MOD(L6,1),VALUE(LEFT(L6,FIND(":",L6)-1))/24+VALUE(MID(L6,FIND(":",L6)+1,2))/1440)&lt;0.5,1,0))+IF(M6="",0,IF(ISNUMBER(M6),MOD(M6,1),VALUE(LEFT(M6,FIND(":",M6)-1))/24+VALUE(MID(M6,FIND(":",M6)+1,2))/1440)+IF(IF(ISNUMBER(M6),MOD(M6,1),VALUE(LEFT(M6,FIND(":",M6)-1))/24+VALUE(MID(M6,FIND(":",M6)+1,2))/1440)&lt;0.5,1,0))+IF(N6="",0,IF(ISNUMBER(N6),MOD(N6,1),VALUE(LEFT(N6,FIND(":",N6)-1))/24+VALUE(MID(N6,FIND(":",N6)+1,2))/1440)+IF(IF(ISNUMBER(N6),MOD(N6,1),VALUE(LEFT(N6,FIND(":",N6)-1))/24+VALUE(MID(N6,FIND(":",N6)+1,2))/1440)&lt;0.5,1,0))+IF(O6="",0,IF(ISNUMBER(O6),MOD(O6,1),VALUE(LEFT(O6,FIND(":",O6)-1))/24+VALUE(MID(O6,FIND(":",O6)+1,2))/1440)+IF(IF(ISNUMBER(O6),MOD(O6,1),VALUE(LEFT(O6,FIND(":",O6)-1))/24+VALUE(MID(O6,FIND(":",O6)+1,2))/1440)&lt;0.5,1,0))+IF(P6="",0,IF(ISNUMBER(P6),MOD(P6,1),VALUE(LEFT(P6,FIND(":",P6)-1))/24+VALUE(MID(P6,FIND(":",P6)+1,2))/1440)+IF(IF(ISNUMBER(P6),MOD(P6,1),VALUE(LEFT(P6,FIND(":",P6)-1))/24+VALUE(MID(P6,FIND(":",P6)+1,2))/1440)&lt;0.5,1,0)))/(IF(J6&lt;&gt;"",1,0)+IF(K6&lt;&gt;"",1,0)+IF(L6&lt;&gt;"",1,0)+IF(M6&lt;&gt;"",1,0)+IF(N6&lt;&gt;"",1,0)+IF(O6&lt;&gt;"",1,0)+IF(P6&lt;&gt;"",1,0)),1))</f>
        <v>0.31994047619047628</v>
      </c>
      <c r="R6" s="541"/>
      <c r="S6" s="544">
        <v>0.28402777777777782</v>
      </c>
      <c r="T6" s="547">
        <v>0.38263888888888892</v>
      </c>
      <c r="U6" s="547">
        <v>0.45069444444444451</v>
      </c>
      <c r="V6" s="547">
        <v>0.3923611111111111</v>
      </c>
      <c r="W6" s="547">
        <v>0.41736111111111113</v>
      </c>
      <c r="X6" s="548">
        <v>0.44166666666666671</v>
      </c>
      <c r="Y6" s="879">
        <v>0.27430555555555558</v>
      </c>
      <c r="Z6" s="829">
        <f>IF(IF(S6&lt;&gt;"",1,0)+IF(T6&lt;&gt;"",1,0)+IF(U6&lt;&gt;"",1,0)+IF(V6&lt;&gt;"",1,0)+IF(W6&lt;&gt;"",1,0)+IF(X6&lt;&gt;"",1,0)+IF(Y6&lt;&gt;"",1,0)=0,"",MOD((IF(S6="",0,IF(ISNUMBER(S6),MOD(S6,1),VALUE(LEFT(S6,FIND(":",S6)-1))/24+VALUE(MID(S6,FIND(":",S6)+1,2))/1440)+IF(IF(ISNUMBER(S6),MOD(S6,1),VALUE(LEFT(S6,FIND(":",S6)-1))/24+VALUE(MID(S6,FIND(":",S6)+1,2))/1440)&lt;0.5,1,0))+IF(T6="",0,IF(ISNUMBER(T6),MOD(T6,1),VALUE(LEFT(T6,FIND(":",T6)-1))/24+VALUE(MID(T6,FIND(":",T6)+1,2))/1440)+IF(IF(ISNUMBER(T6),MOD(T6,1),VALUE(LEFT(T6,FIND(":",T6)-1))/24+VALUE(MID(T6,FIND(":",T6)+1,2))/1440)&lt;0.5,1,0))+IF(U6="",0,IF(ISNUMBER(U6),MOD(U6,1),VALUE(LEFT(U6,FIND(":",U6)-1))/24+VALUE(MID(U6,FIND(":",U6)+1,2))/1440)+IF(IF(ISNUMBER(U6),MOD(U6,1),VALUE(LEFT(U6,FIND(":",U6)-1))/24+VALUE(MID(U6,FIND(":",U6)+1,2))/1440)&lt;0.5,1,0))+IF(V6="",0,IF(ISNUMBER(V6),MOD(V6,1),VALUE(LEFT(V6,FIND(":",V6)-1))/24+VALUE(MID(V6,FIND(":",V6)+1,2))/1440)+IF(IF(ISNUMBER(V6),MOD(V6,1),VALUE(LEFT(V6,FIND(":",V6)-1))/24+VALUE(MID(V6,FIND(":",V6)+1,2))/1440)&lt;0.5,1,0))+IF(W6="",0,IF(ISNUMBER(W6),MOD(W6,1),VALUE(LEFT(W6,FIND(":",W6)-1))/24+VALUE(MID(W6,FIND(":",W6)+1,2))/1440)+IF(IF(ISNUMBER(W6),MOD(W6,1),VALUE(LEFT(W6,FIND(":",W6)-1))/24+VALUE(MID(W6,FIND(":",W6)+1,2))/1440)&lt;0.5,1,0))+IF(X6="",0,IF(ISNUMBER(X6),MOD(X6,1),VALUE(LEFT(X6,FIND(":",X6)-1))/24+VALUE(MID(X6,FIND(":",X6)+1,2))/1440)+IF(IF(ISNUMBER(X6),MOD(X6,1),VALUE(LEFT(X6,FIND(":",X6)-1))/24+VALUE(MID(X6,FIND(":",X6)+1,2))/1440)&lt;0.5,1,0))+IF(Y6="",0,IF(ISNUMBER(Y6),MOD(Y6,1),VALUE(LEFT(Y6,FIND(":",Y6)-1))/24+VALUE(MID(Y6,FIND(":",Y6)+1,2))/1440)+IF(IF(ISNUMBER(Y6),MOD(Y6,1),VALUE(LEFT(Y6,FIND(":",Y6)-1))/24+VALUE(MID(Y6,FIND(":",Y6)+1,2))/1440)&lt;0.5,1,0)))/(IF(S6&lt;&gt;"",1,0)+IF(T6&lt;&gt;"",1,0)+IF(U6&lt;&gt;"",1,0)+IF(V6&lt;&gt;"",1,0)+IF(W6&lt;&gt;"",1,0)+IF(X6&lt;&gt;"",1,0)+IF(Y6&lt;&gt;"",1,0)),1))</f>
        <v>0.37757936507936507</v>
      </c>
      <c r="AA6" s="549">
        <v>0.38541666666666669</v>
      </c>
      <c r="AB6" s="547">
        <v>0.4375</v>
      </c>
      <c r="AC6" s="547">
        <v>0.44236111111111109</v>
      </c>
      <c r="AD6" s="543">
        <v>0.15694444444444439</v>
      </c>
      <c r="AE6" s="543">
        <v>0.31388888888888888</v>
      </c>
      <c r="AF6" s="545">
        <v>0.31736111111111109</v>
      </c>
      <c r="AG6" s="879">
        <v>0.2902777777777778</v>
      </c>
      <c r="AH6" s="829">
        <f>IF(IF(AA6&lt;&gt;"",1,0)+IF(AB6&lt;&gt;"",1,0)+IF(AC6&lt;&gt;"",1,0)+IF(AD6&lt;&gt;"",1,0)+IF(AE6&lt;&gt;"",1,0)+IF(AF6&lt;&gt;"",1,0)+IF(AG6&lt;&gt;"",1,0)=0,"",MOD((IF(AA6="",0,IF(ISNUMBER(AA6),MOD(AA6,1),VALUE(LEFT(AA6,FIND(":",AA6)-1))/24+VALUE(MID(AA6,FIND(":",AA6)+1,2))/1440)+IF(IF(ISNUMBER(AA6),MOD(AA6,1),VALUE(LEFT(AA6,FIND(":",AA6)-1))/24+VALUE(MID(AA6,FIND(":",AA6)+1,2))/1440)&lt;0.5,1,0))+IF(AB6="",0,IF(ISNUMBER(AB6),MOD(AB6,1),VALUE(LEFT(AB6,FIND(":",AB6)-1))/24+VALUE(MID(AB6,FIND(":",AB6)+1,2))/1440)+IF(IF(ISNUMBER(AB6),MOD(AB6,1),VALUE(LEFT(AB6,FIND(":",AB6)-1))/24+VALUE(MID(AB6,FIND(":",AB6)+1,2))/1440)&lt;0.5,1,0))+IF(AC6="",0,IF(ISNUMBER(AC6),MOD(AC6,1),VALUE(LEFT(AC6,FIND(":",AC6)-1))/24+VALUE(MID(AC6,FIND(":",AC6)+1,2))/1440)+IF(IF(ISNUMBER(AC6),MOD(AC6,1),VALUE(LEFT(AC6,FIND(":",AC6)-1))/24+VALUE(MID(AC6,FIND(":",AC6)+1,2))/1440)&lt;0.5,1,0))+IF(AD6="",0,IF(ISNUMBER(AD6),MOD(AD6,1),VALUE(LEFT(AD6,FIND(":",AD6)-1))/24+VALUE(MID(AD6,FIND(":",AD6)+1,2))/1440)+IF(IF(ISNUMBER(AD6),MOD(AD6,1),VALUE(LEFT(AD6,FIND(":",AD6)-1))/24+VALUE(MID(AD6,FIND(":",AD6)+1,2))/1440)&lt;0.5,1,0))+IF(AE6="",0,IF(ISNUMBER(AE6),MOD(AE6,1),VALUE(LEFT(AE6,FIND(":",AE6)-1))/24+VALUE(MID(AE6,FIND(":",AE6)+1,2))/1440)+IF(IF(ISNUMBER(AE6),MOD(AE6,1),VALUE(LEFT(AE6,FIND(":",AE6)-1))/24+VALUE(MID(AE6,FIND(":",AE6)+1,2))/1440)&lt;0.5,1,0))+IF(AF6="",0,IF(ISNUMBER(AF6),MOD(AF6,1),VALUE(LEFT(AF6,FIND(":",AF6)-1))/24+VALUE(MID(AF6,FIND(":",AF6)+1,2))/1440)+IF(IF(ISNUMBER(AF6),MOD(AF6,1),VALUE(LEFT(AF6,FIND(":",AF6)-1))/24+VALUE(MID(AF6,FIND(":",AF6)+1,2))/1440)&lt;0.5,1,0))+IF(AG6="",0,IF(ISNUMBER(AG6),MOD(AG6,1),VALUE(LEFT(AG6,FIND(":",AG6)-1))/24+VALUE(MID(AG6,FIND(":",AG6)+1,2))/1440)+IF(IF(ISNUMBER(AG6),MOD(AG6,1),VALUE(LEFT(AG6,FIND(":",AG6)-1))/24+VALUE(MID(AG6,FIND(":",AG6)+1,2))/1440)&lt;0.5,1,0)))/(IF(AA6&lt;&gt;"",1,0)+IF(AB6&lt;&gt;"",1,0)+IF(AC6&lt;&gt;"",1,0)+IF(AD6&lt;&gt;"",1,0)+IF(AE6&lt;&gt;"",1,0)+IF(AF6&lt;&gt;"",1,0)+IF(AG6&lt;&gt;"",1,0)),1))</f>
        <v>0.3348214285714286</v>
      </c>
      <c r="AI6" s="550">
        <v>0.35902777777777778</v>
      </c>
      <c r="AJ6" s="551" t="s">
        <v>47</v>
      </c>
      <c r="AK6" s="547">
        <v>0.40069444444444452</v>
      </c>
      <c r="AL6" s="551" t="s">
        <v>48</v>
      </c>
      <c r="AM6" s="547">
        <v>0.37638888888888888</v>
      </c>
      <c r="AN6" s="547">
        <v>0.35138888888888886</v>
      </c>
      <c r="AO6" s="878">
        <v>0.3972222222222222</v>
      </c>
      <c r="AP6" s="829">
        <f>IF(IF(AI6&lt;&gt;"",1,0)+IF(AJ6&lt;&gt;"",1,0)+IF(AK6&lt;&gt;"",1,0)+IF(AL6&lt;&gt;"",1,0)+IF(AM6&lt;&gt;"",1,0)+IF(AN6&lt;&gt;"",1,0)+IF(AO6&lt;&gt;"",1,0)=0,"",MOD((IF(AI6="",0,IF(ISNUMBER(AI6),MOD(AI6,1),VALUE(LEFT(AI6,FIND(":",AI6)-1))/24+VALUE(MID(AI6,FIND(":",AI6)+1,2))/1440)+IF(IF(ISNUMBER(AI6),MOD(AI6,1),VALUE(LEFT(AI6,FIND(":",AI6)-1))/24+VALUE(MID(AI6,FIND(":",AI6)+1,2))/1440)&lt;0.5,1,0))+IF(AJ6="",0,IF(ISNUMBER(AJ6),MOD(AJ6,1),VALUE(LEFT(AJ6,FIND(":",AJ6)-1))/24+VALUE(MID(AJ6,FIND(":",AJ6)+1,2))/1440)+IF(IF(ISNUMBER(AJ6),MOD(AJ6,1),VALUE(LEFT(AJ6,FIND(":",AJ6)-1))/24+VALUE(MID(AJ6,FIND(":",AJ6)+1,2))/1440)&lt;0.5,1,0))+IF(AK6="",0,IF(ISNUMBER(AK6),MOD(AK6,1),VALUE(LEFT(AK6,FIND(":",AK6)-1))/24+VALUE(MID(AK6,FIND(":",AK6)+1,2))/1440)+IF(IF(ISNUMBER(AK6),MOD(AK6,1),VALUE(LEFT(AK6,FIND(":",AK6)-1))/24+VALUE(MID(AK6,FIND(":",AK6)+1,2))/1440)&lt;0.5,1,0))+IF(AL6="",0,IF(ISNUMBER(AL6),MOD(AL6,1),VALUE(LEFT(AL6,FIND(":",AL6)-1))/24+VALUE(MID(AL6,FIND(":",AL6)+1,2))/1440)+IF(IF(ISNUMBER(AL6),MOD(AL6,1),VALUE(LEFT(AL6,FIND(":",AL6)-1))/24+VALUE(MID(AL6,FIND(":",AL6)+1,2))/1440)&lt;0.5,1,0))+IF(AM6="",0,IF(ISNUMBER(AM6),MOD(AM6,1),VALUE(LEFT(AM6,FIND(":",AM6)-1))/24+VALUE(MID(AM6,FIND(":",AM6)+1,2))/1440)+IF(IF(ISNUMBER(AM6),MOD(AM6,1),VALUE(LEFT(AM6,FIND(":",AM6)-1))/24+VALUE(MID(AM6,FIND(":",AM6)+1,2))/1440)&lt;0.5,1,0))+IF(AN6="",0,IF(ISNUMBER(AN6),MOD(AN6,1),VALUE(LEFT(AN6,FIND(":",AN6)-1))/24+VALUE(MID(AN6,FIND(":",AN6)+1,2))/1440)+IF(IF(ISNUMBER(AN6),MOD(AN6,1),VALUE(LEFT(AN6,FIND(":",AN6)-1))/24+VALUE(MID(AN6,FIND(":",AN6)+1,2))/1440)&lt;0.5,1,0))+IF(AO6="",0,IF(ISNUMBER(AO6),MOD(AO6,1),VALUE(LEFT(AO6,FIND(":",AO6)-1))/24+VALUE(MID(AO6,FIND(":",AO6)+1,2))/1440)+IF(IF(ISNUMBER(AO6),MOD(AO6,1),VALUE(LEFT(AO6,FIND(":",AO6)-1))/24+VALUE(MID(AO6,FIND(":",AO6)+1,2))/1440)&lt;0.5,1,0)))/(IF(AI6&lt;&gt;"",1,0)+IF(AJ6&lt;&gt;"",1,0)+IF(AK6&lt;&gt;"",1,0)+IF(AL6&lt;&gt;"",1,0)+IF(AM6&lt;&gt;"",1,0)+IF(AN6&lt;&gt;"",1,0)+IF(AO6&lt;&gt;"",1,0)),1))</f>
        <v>0.39742063492063506</v>
      </c>
      <c r="AQ6" s="541"/>
      <c r="AR6" s="550">
        <v>0.41805555555555557</v>
      </c>
      <c r="AS6" s="551" t="s">
        <v>49</v>
      </c>
      <c r="AT6" s="547">
        <v>0.47916666666666669</v>
      </c>
      <c r="AU6" s="980" t="s">
        <v>50</v>
      </c>
      <c r="AV6" s="547">
        <v>0.45902777777777776</v>
      </c>
      <c r="AW6" s="547">
        <v>0.48333333333333334</v>
      </c>
      <c r="AX6" s="878">
        <v>0.39583333333333331</v>
      </c>
      <c r="AY6" s="829">
        <f>IF(IF(AR6&lt;&gt;"",1,0)+IF(AS6&lt;&gt;"",1,0)+IF(AT6&lt;&gt;"",1,0)+IF(AU6&lt;&gt;"",1,0)+IF(AV6&lt;&gt;"",1,0)+IF(AW6&lt;&gt;"",1,0)+IF(AX6&lt;&gt;"",1,0)=0,"",MOD((IF(AR6="",0,IF(ISNUMBER(AR6),MOD(AR6,1),VALUE(LEFT(AR6,FIND(":",AR6)-1))/24+VALUE(MID(AR6,FIND(":",AR6)+1,2))/1440)+IF(IF(ISNUMBER(AR6),MOD(AR6,1),VALUE(LEFT(AR6,FIND(":",AR6)-1))/24+VALUE(MID(AR6,FIND(":",AR6)+1,2))/1440)&lt;0.5,1,0))+IF(AS6="",0,IF(ISNUMBER(AS6),MOD(AS6,1),VALUE(LEFT(AS6,FIND(":",AS6)-1))/24+VALUE(MID(AS6,FIND(":",AS6)+1,2))/1440)+IF(IF(ISNUMBER(AS6),MOD(AS6,1),VALUE(LEFT(AS6,FIND(":",AS6)-1))/24+VALUE(MID(AS6,FIND(":",AS6)+1,2))/1440)&lt;0.5,1,0))+IF(AT6="",0,IF(ISNUMBER(AT6),MOD(AT6,1),VALUE(LEFT(AT6,FIND(":",AT6)-1))/24+VALUE(MID(AT6,FIND(":",AT6)+1,2))/1440)+IF(IF(ISNUMBER(AT6),MOD(AT6,1),VALUE(LEFT(AT6,FIND(":",AT6)-1))/24+VALUE(MID(AT6,FIND(":",AT6)+1,2))/1440)&lt;0.5,1,0))+IF(AU6="",0,IF(ISNUMBER(AU6),MOD(AU6,1),VALUE(LEFT(AU6,FIND(":",AU6)-1))/24+VALUE(MID(AU6,FIND(":",AU6)+1,2))/1440)+IF(IF(ISNUMBER(AU6),MOD(AU6,1),VALUE(LEFT(AU6,FIND(":",AU6)-1))/24+VALUE(MID(AU6,FIND(":",AU6)+1,2))/1440)&lt;0.5,1,0))+IF(AV6="",0,IF(ISNUMBER(AV6),MOD(AV6,1),VALUE(LEFT(AV6,FIND(":",AV6)-1))/24+VALUE(MID(AV6,FIND(":",AV6)+1,2))/1440)+IF(IF(ISNUMBER(AV6),MOD(AV6,1),VALUE(LEFT(AV6,FIND(":",AV6)-1))/24+VALUE(MID(AV6,FIND(":",AV6)+1,2))/1440)&lt;0.5,1,0))+IF(AW6="",0,IF(ISNUMBER(AW6),MOD(AW6,1),VALUE(LEFT(AW6,FIND(":",AW6)-1))/24+VALUE(MID(AW6,FIND(":",AW6)+1,2))/1440)+IF(IF(ISNUMBER(AW6),MOD(AW6,1),VALUE(LEFT(AW6,FIND(":",AW6)-1))/24+VALUE(MID(AW6,FIND(":",AW6)+1,2))/1440)&lt;0.5,1,0))+IF(AX6="",0,IF(ISNUMBER(AX6),MOD(AX6,1),VALUE(LEFT(AX6,FIND(":",AX6)-1))/24+VALUE(MID(AX6,FIND(":",AX6)+1,2))/1440)+IF(IF(ISNUMBER(AX6),MOD(AX6,1),VALUE(LEFT(AX6,FIND(":",AX6)-1))/24+VALUE(MID(AX6,FIND(":",AX6)+1,2))/1440)&lt;0.5,1,0)))/(IF(AR6&lt;&gt;"",1,0)+IF(AS6&lt;&gt;"",1,0)+IF(AT6&lt;&gt;"",1,0)+IF(AU6&lt;&gt;"",1,0)+IF(AV6&lt;&gt;"",1,0)+IF(AW6&lt;&gt;"",1,0)+IF(AX6&lt;&gt;"",1,0)),1))</f>
        <v>0.40942460317460339</v>
      </c>
      <c r="AZ6" s="541"/>
      <c r="BA6" s="550">
        <v>0.41666666666666669</v>
      </c>
      <c r="BB6" s="551" t="s">
        <v>51</v>
      </c>
      <c r="BC6" s="547">
        <v>0.44722222222222224</v>
      </c>
      <c r="BD6" s="551" t="s">
        <v>52</v>
      </c>
      <c r="BE6" s="551" t="s">
        <v>52</v>
      </c>
      <c r="BF6" s="551" t="s">
        <v>52</v>
      </c>
      <c r="BG6" s="952" t="s">
        <v>52</v>
      </c>
      <c r="BH6" s="829">
        <f>IF(IF(BA6&lt;&gt;"",1,0)+IF(BB6&lt;&gt;"",1,0)+IF(BC6&lt;&gt;"",1,0)+IF(BD6&lt;&gt;"",1,0)+IF(BE6&lt;&gt;"",1,0)+IF(BF6&lt;&gt;"",1,0)+IF(BG6&lt;&gt;"",1,0)=0,"",MOD((IF(BA6="",0,IF(ISNUMBER(BA6),MOD(BA6,1),VALUE(LEFT(BA6,FIND(":",BA6)-1))/24+VALUE(MID(BA6,FIND(":",BA6)+1,2))/1440)+IF(IF(ISNUMBER(BA6),MOD(BA6,1),VALUE(LEFT(BA6,FIND(":",BA6)-1))/24+VALUE(MID(BA6,FIND(":",BA6)+1,2))/1440)&lt;0.5,1,0))+IF(BB6="",0,IF(ISNUMBER(BB6),MOD(BB6,1),VALUE(LEFT(BB6,FIND(":",BB6)-1))/24+VALUE(MID(BB6,FIND(":",BB6)+1,2))/1440)+IF(IF(ISNUMBER(BB6),MOD(BB6,1),VALUE(LEFT(BB6,FIND(":",BB6)-1))/24+VALUE(MID(BB6,FIND(":",BB6)+1,2))/1440)&lt;0.5,1,0))+IF(BC6="",0,IF(ISNUMBER(BC6),MOD(BC6,1),VALUE(LEFT(BC6,FIND(":",BC6)-1))/24+VALUE(MID(BC6,FIND(":",BC6)+1,2))/1440)+IF(IF(ISNUMBER(BC6),MOD(BC6,1),VALUE(LEFT(BC6,FIND(":",BC6)-1))/24+VALUE(MID(BC6,FIND(":",BC6)+1,2))/1440)&lt;0.5,1,0))+IF(BD6="",0,IF(ISNUMBER(BD6),MOD(BD6,1),VALUE(LEFT(BD6,FIND(":",BD6)-1))/24+VALUE(MID(BD6,FIND(":",BD6)+1,2))/1440)+IF(IF(ISNUMBER(BD6),MOD(BD6,1),VALUE(LEFT(BD6,FIND(":",BD6)-1))/24+VALUE(MID(BD6,FIND(":",BD6)+1,2))/1440)&lt;0.5,1,0))+IF(BE6="",0,IF(ISNUMBER(BE6),MOD(BE6,1),VALUE(LEFT(BE6,FIND(":",BE6)-1))/24+VALUE(MID(BE6,FIND(":",BE6)+1,2))/1440)+IF(IF(ISNUMBER(BE6),MOD(BE6,1),VALUE(LEFT(BE6,FIND(":",BE6)-1))/24+VALUE(MID(BE6,FIND(":",BE6)+1,2))/1440)&lt;0.5,1,0))+IF(BF6="",0,IF(ISNUMBER(BF6),MOD(BF6,1),VALUE(LEFT(BF6,FIND(":",BF6)-1))/24+VALUE(MID(BF6,FIND(":",BF6)+1,2))/1440)+IF(IF(ISNUMBER(BF6),MOD(BF6,1),VALUE(LEFT(BF6,FIND(":",BF6)-1))/24+VALUE(MID(BF6,FIND(":",BF6)+1,2))/1440)&lt;0.5,1,0))+IF(BG6="",0,IF(ISNUMBER(BG6),MOD(BG6,1),VALUE(LEFT(BG6,FIND(":",BG6)-1))/24+VALUE(MID(BG6,FIND(":",BG6)+1,2))/1440)+IF(IF(ISNUMBER(BG6),MOD(BG6,1),VALUE(LEFT(BG6,FIND(":",BG6)-1))/24+VALUE(MID(BG6,FIND(":",BG6)+1,2))/1440)&lt;0.5,1,0)))/(IF(BA6&lt;&gt;"",1,0)+IF(BB6&lt;&gt;"",1,0)+IF(BC6&lt;&gt;"",1,0)+IF(BD6&lt;&gt;"",1,0)+IF(BE6&lt;&gt;"",1,0)+IF(BF6&lt;&gt;"",1,0)+IF(BG6&lt;&gt;"",1,0)),1))</f>
        <v>0.45376984126984099</v>
      </c>
      <c r="BI6" s="541"/>
      <c r="BJ6" s="550"/>
      <c r="BK6" s="551"/>
      <c r="BL6" s="547"/>
      <c r="BM6" s="547">
        <v>0.43055555555555558</v>
      </c>
      <c r="BN6" s="551" t="s">
        <v>53</v>
      </c>
      <c r="BO6" s="547">
        <v>0.1673611111111111</v>
      </c>
      <c r="BP6" s="878">
        <v>0.46527777777777779</v>
      </c>
      <c r="BQ6" s="829">
        <f>IF(IF(BJ6&lt;&gt;"",1,0)+IF(BK6&lt;&gt;"",1,0)+IF(BL6&lt;&gt;"",1,0)+IF(BM6&lt;&gt;"",1,0)+IF(BN6&lt;&gt;"",1,0)+IF(BO6&lt;&gt;"",1,0)+IF(BP6&lt;&gt;"",1,0)=0,"",MOD((IF(BJ6="",0,IF(ISNUMBER(BJ6),MOD(BJ6,1),VALUE(LEFT(BJ6,FIND(":",BJ6)-1))/24+VALUE(MID(BJ6,FIND(":",BJ6)+1,2))/1440)+IF(IF(ISNUMBER(BJ6),MOD(BJ6,1),VALUE(LEFT(BJ6,FIND(":",BJ6)-1))/24+VALUE(MID(BJ6,FIND(":",BJ6)+1,2))/1440)&lt;0.5,1,0))+IF(BK6="",0,IF(ISNUMBER(BK6),MOD(BK6,1),VALUE(LEFT(BK6,FIND(":",BK6)-1))/24+VALUE(MID(BK6,FIND(":",BK6)+1,2))/1440)+IF(IF(ISNUMBER(BK6),MOD(BK6,1),VALUE(LEFT(BK6,FIND(":",BK6)-1))/24+VALUE(MID(BK6,FIND(":",BK6)+1,2))/1440)&lt;0.5,1,0))+IF(BL6="",0,IF(ISNUMBER(BL6),MOD(BL6,1),VALUE(LEFT(BL6,FIND(":",BL6)-1))/24+VALUE(MID(BL6,FIND(":",BL6)+1,2))/1440)+IF(IF(ISNUMBER(BL6),MOD(BL6,1),VALUE(LEFT(BL6,FIND(":",BL6)-1))/24+VALUE(MID(BL6,FIND(":",BL6)+1,2))/1440)&lt;0.5,1,0))+IF(BM6="",0,IF(ISNUMBER(BM6),MOD(BM6,1),VALUE(LEFT(BM6,FIND(":",BM6)-1))/24+VALUE(MID(BM6,FIND(":",BM6)+1,2))/1440)+IF(IF(ISNUMBER(BM6),MOD(BM6,1),VALUE(LEFT(BM6,FIND(":",BM6)-1))/24+VALUE(MID(BM6,FIND(":",BM6)+1,2))/1440)&lt;0.5,1,0))+IF(BN6="",0,IF(ISNUMBER(BN6),MOD(BN6,1),VALUE(LEFT(BN6,FIND(":",BN6)-1))/24+VALUE(MID(BN6,FIND(":",BN6)+1,2))/1440)+IF(IF(ISNUMBER(BN6),MOD(BN6,1),VALUE(LEFT(BN6,FIND(":",BN6)-1))/24+VALUE(MID(BN6,FIND(":",BN6)+1,2))/1440)&lt;0.5,1,0))+IF(BO6="",0,IF(ISNUMBER(BO6),MOD(BO6,1),VALUE(LEFT(BO6,FIND(":",BO6)-1))/24+VALUE(MID(BO6,FIND(":",BO6)+1,2))/1440)+IF(IF(ISNUMBER(BO6),MOD(BO6,1),VALUE(LEFT(BO6,FIND(":",BO6)-1))/24+VALUE(MID(BO6,FIND(":",BO6)+1,2))/1440)&lt;0.5,1,0))+IF(BP6="",0,IF(ISNUMBER(BP6),MOD(BP6,1),VALUE(LEFT(BP6,FIND(":",BP6)-1))/24+VALUE(MID(BP6,FIND(":",BP6)+1,2))/1440)+IF(IF(ISNUMBER(BP6),MOD(BP6,1),VALUE(LEFT(BP6,FIND(":",BP6)-1))/24+VALUE(MID(BP6,FIND(":",BP6)+1,2))/1440)&lt;0.5,1,0)))/(IF(BJ6&lt;&gt;"",1,0)+IF(BK6&lt;&gt;"",1,0)+IF(BL6&lt;&gt;"",1,0)+IF(BM6&lt;&gt;"",1,0)+IF(BN6&lt;&gt;"",1,0)+IF(BO6&lt;&gt;"",1,0)+IF(BP6&lt;&gt;"",1,0)),1))</f>
        <v>0.35312499999999991</v>
      </c>
      <c r="BR6" s="541"/>
      <c r="BS6" s="550">
        <v>0.36805555555555558</v>
      </c>
      <c r="BT6" s="980" t="s">
        <v>54</v>
      </c>
      <c r="BU6" s="547">
        <v>0.37638888888888888</v>
      </c>
      <c r="BV6" s="551" t="s">
        <v>55</v>
      </c>
      <c r="BW6" s="981">
        <v>0.33263888888888887</v>
      </c>
      <c r="BX6" s="981">
        <v>0.30902777777777779</v>
      </c>
      <c r="BY6" s="878">
        <v>0.36249999999999999</v>
      </c>
      <c r="BZ6" s="829">
        <f>IF(IF(BS6&lt;&gt;"",1,0)+IF(BT6&lt;&gt;"",1,0)+IF(BU6&lt;&gt;"",1,0)+IF(BV6&lt;&gt;"",1,0)+IF(BW6&lt;&gt;"",1,0)+IF(BX6&lt;&gt;"",1,0)+IF(BY6&lt;&gt;"",1,0)=0,"",MOD((IF(BS6="",0,IF(ISNUMBER(BS6),MOD(BS6,1),VALUE(LEFT(BS6,FIND(":",BS6)-1))/24+VALUE(MID(BS6,FIND(":",BS6)+1,2))/1440)+IF(IF(ISNUMBER(BS6),MOD(BS6,1),VALUE(LEFT(BS6,FIND(":",BS6)-1))/24+VALUE(MID(BS6,FIND(":",BS6)+1,2))/1440)&lt;0.5,1,0))+IF(BT6="",0,IF(ISNUMBER(BT6),MOD(BT6,1),VALUE(LEFT(BT6,FIND(":",BT6)-1))/24+VALUE(MID(BT6,FIND(":",BT6)+1,2))/1440)+IF(IF(ISNUMBER(BT6),MOD(BT6,1),VALUE(LEFT(BT6,FIND(":",BT6)-1))/24+VALUE(MID(BT6,FIND(":",BT6)+1,2))/1440)&lt;0.5,1,0))+IF(BU6="",0,IF(ISNUMBER(BU6),MOD(BU6,1),VALUE(LEFT(BU6,FIND(":",BU6)-1))/24+VALUE(MID(BU6,FIND(":",BU6)+1,2))/1440)+IF(IF(ISNUMBER(BU6),MOD(BU6,1),VALUE(LEFT(BU6,FIND(":",BU6)-1))/24+VALUE(MID(BU6,FIND(":",BU6)+1,2))/1440)&lt;0.5,1,0))+IF(BV6="",0,IF(ISNUMBER(BV6),MOD(BV6,1),VALUE(LEFT(BV6,FIND(":",BV6)-1))/24+VALUE(MID(BV6,FIND(":",BV6)+1,2))/1440)+IF(IF(ISNUMBER(BV6),MOD(BV6,1),VALUE(LEFT(BV6,FIND(":",BV6)-1))/24+VALUE(MID(BV6,FIND(":",BV6)+1,2))/1440)&lt;0.5,1,0))+IF(BW6="",0,IF(ISNUMBER(BW6),MOD(BW6,1),VALUE(LEFT(BW6,FIND(":",BW6)-1))/24+VALUE(MID(BW6,FIND(":",BW6)+1,2))/1440)+IF(IF(ISNUMBER(BW6),MOD(BW6,1),VALUE(LEFT(BW6,FIND(":",BW6)-1))/24+VALUE(MID(BW6,FIND(":",BW6)+1,2))/1440)&lt;0.5,1,0))+IF(BX6="",0,IF(ISNUMBER(BX6),MOD(BX6,1),VALUE(LEFT(BX6,FIND(":",BX6)-1))/24+VALUE(MID(BX6,FIND(":",BX6)+1,2))/1440)+IF(IF(ISNUMBER(BX6),MOD(BX6,1),VALUE(LEFT(BX6,FIND(":",BX6)-1))/24+VALUE(MID(BX6,FIND(":",BX6)+1,2))/1440)&lt;0.5,1,0))+IF(BY6="",0,IF(ISNUMBER(BY6),MOD(BY6,1),VALUE(LEFT(BY6,FIND(":",BY6)-1))/24+VALUE(MID(BY6,FIND(":",BY6)+1,2))/1440)+IF(IF(ISNUMBER(BY6),MOD(BY6,1),VALUE(LEFT(BY6,FIND(":",BY6)-1))/24+VALUE(MID(BY6,FIND(":",BY6)+1,2))/1440)&lt;0.5,1,0)))/(IF(BS6&lt;&gt;"",1,0)+IF(BT6&lt;&gt;"",1,0)+IF(BU6&lt;&gt;"",1,0)+IF(BV6&lt;&gt;"",1,0)+IF(BW6&lt;&gt;"",1,0)+IF(BX6&lt;&gt;"",1,0)+IF(BY6&lt;&gt;"",1,0)),1))</f>
        <v>0.349404761904762</v>
      </c>
      <c r="CA6" s="979">
        <v>0.2902777777777778</v>
      </c>
      <c r="CB6" s="980" t="s">
        <v>56</v>
      </c>
      <c r="CC6" s="981">
        <v>0.31944444444444442</v>
      </c>
      <c r="CD6" s="980" t="s">
        <v>57</v>
      </c>
      <c r="CE6" s="981">
        <v>0.3125</v>
      </c>
      <c r="CF6" s="981">
        <v>0.32222222222222224</v>
      </c>
      <c r="CG6" s="879">
        <v>0.33333333333333331</v>
      </c>
      <c r="CH6" s="983">
        <f>IF(IF(CA6&lt;&gt;"",1,0)+IF(CB6&lt;&gt;"",1,0)+IF(CC6&lt;&gt;"",1,0)+IF(CD6&lt;&gt;"",1,0)+IF(CE6&lt;&gt;"",1,0)+IF(CF6&lt;&gt;"",1,0)+IF(CG6&lt;&gt;"",1,0)=0,"",MOD((IF(CA6="",0,IF(ISNUMBER(CA6),MOD(CA6,1),VALUE(LEFT(CA6,FIND(":",CA6)-1))/24+VALUE(MID(CA6,FIND(":",CA6)+1,2))/1440)+IF(IF(ISNUMBER(CA6),MOD(CA6,1),VALUE(LEFT(CA6,FIND(":",CA6)-1))/24+VALUE(MID(CA6,FIND(":",CA6)+1,2))/1440)&lt;0.5,1,0))+IF(CB6="",0,IF(ISNUMBER(CB6),MOD(CB6,1),VALUE(LEFT(CB6,FIND(":",CB6)-1))/24+VALUE(MID(CB6,FIND(":",CB6)+1,2))/1440)+IF(IF(ISNUMBER(CB6),MOD(CB6,1),VALUE(LEFT(CB6,FIND(":",CB6)-1))/24+VALUE(MID(CB6,FIND(":",CB6)+1,2))/1440)&lt;0.5,1,0))+IF(CC6="",0,IF(ISNUMBER(CC6),MOD(CC6,1),VALUE(LEFT(CC6,FIND(":",CC6)-1))/24+VALUE(MID(CC6,FIND(":",CC6)+1,2))/1440)+IF(IF(ISNUMBER(CC6),MOD(CC6,1),VALUE(LEFT(CC6,FIND(":",CC6)-1))/24+VALUE(MID(CC6,FIND(":",CC6)+1,2))/1440)&lt;0.5,1,0))+IF(CD6="",0,IF(ISNUMBER(CD6),MOD(CD6,1),VALUE(LEFT(CD6,FIND(":",CD6)-1))/24+VALUE(MID(CD6,FIND(":",CD6)+1,2))/1440)+IF(IF(ISNUMBER(CD6),MOD(CD6,1),VALUE(LEFT(CD6,FIND(":",CD6)-1))/24+VALUE(MID(CD6,FIND(":",CD6)+1,2))/1440)&lt;0.5,1,0))+IF(CE6="",0,IF(ISNUMBER(CE6),MOD(CE6,1),VALUE(LEFT(CE6,FIND(":",CE6)-1))/24+VALUE(MID(CE6,FIND(":",CE6)+1,2))/1440)+IF(IF(ISNUMBER(CE6),MOD(CE6,1),VALUE(LEFT(CE6,FIND(":",CE6)-1))/24+VALUE(MID(CE6,FIND(":",CE6)+1,2))/1440)&lt;0.5,1,0))+IF(CF6="",0,IF(ISNUMBER(CF6),MOD(CF6,1),VALUE(LEFT(CF6,FIND(":",CF6)-1))/24+VALUE(MID(CF6,FIND(":",CF6)+1,2))/1440)+IF(IF(ISNUMBER(CF6),MOD(CF6,1),VALUE(LEFT(CF6,FIND(":",CF6)-1))/24+VALUE(MID(CF6,FIND(":",CF6)+1,2))/1440)&lt;0.5,1,0))+IF(CG6="",0,IF(ISNUMBER(CG6),MOD(CG6,1),VALUE(LEFT(CG6,FIND(":",CG6)-1))/24+VALUE(MID(CG6,FIND(":",CG6)+1,2))/1440)+IF(IF(ISNUMBER(CG6),MOD(CG6,1),VALUE(LEFT(CG6,FIND(":",CG6)-1))/24+VALUE(MID(CG6,FIND(":",CG6)+1,2))/1440)&lt;0.5,1,0)))/(IF(CA6&lt;&gt;"",1,0)+IF(CB6&lt;&gt;"",1,0)+IF(CC6&lt;&gt;"",1,0)+IF(CD6&lt;&gt;"",1,0)+IF(CE6&lt;&gt;"",1,0)+IF(CF6&lt;&gt;"",1,0)+IF(CG6&lt;&gt;"",1,0)),1))</f>
        <v>0.31111111111111112</v>
      </c>
      <c r="CI6" s="979">
        <v>0.33263888888888887</v>
      </c>
      <c r="CJ6" s="981">
        <v>0.33194444444444443</v>
      </c>
      <c r="CK6" s="547">
        <v>0.33958333333333335</v>
      </c>
      <c r="CL6" s="551" t="s">
        <v>410</v>
      </c>
      <c r="CM6" s="547">
        <v>0.31458333333333333</v>
      </c>
      <c r="CN6" s="547">
        <v>0.40555555555555556</v>
      </c>
      <c r="CO6" s="879">
        <v>0.36388888888888887</v>
      </c>
      <c r="CP6" s="983">
        <f>IF(IF(CI6&lt;&gt;"",1,0)+IF(CJ6&lt;&gt;"",1,0)+IF(CK6&lt;&gt;"",1,0)+IF(CL6&lt;&gt;"",1,0)+IF(CM6&lt;&gt;"",1,0)+IF(CN6&lt;&gt;"",1,0)+IF(CO6&lt;&gt;"",1,0)=0,"",MOD((IF(CI6="",0,IF(ISNUMBER(CI6),MOD(CI6,1),VALUE(LEFT(CI6,FIND(":",CI6)-1))/24+VALUE(MID(CI6,FIND(":",CI6)+1,2))/1440)+IF(IF(ISNUMBER(CI6),MOD(CI6,1),VALUE(LEFT(CI6,FIND(":",CI6)-1))/24+VALUE(MID(CI6,FIND(":",CI6)+1,2))/1440)&lt;0.5,1,0))+IF(CJ6="",0,IF(ISNUMBER(CJ6),MOD(CJ6,1),VALUE(LEFT(CJ6,FIND(":",CJ6)-1))/24+VALUE(MID(CJ6,FIND(":",CJ6)+1,2))/1440)+IF(IF(ISNUMBER(CJ6),MOD(CJ6,1),VALUE(LEFT(CJ6,FIND(":",CJ6)-1))/24+VALUE(MID(CJ6,FIND(":",CJ6)+1,2))/1440)&lt;0.5,1,0))+IF(CK6="",0,IF(ISNUMBER(CK6),MOD(CK6,1),VALUE(LEFT(CK6,FIND(":",CK6)-1))/24+VALUE(MID(CK6,FIND(":",CK6)+1,2))/1440)+IF(IF(ISNUMBER(CK6),MOD(CK6,1),VALUE(LEFT(CK6,FIND(":",CK6)-1))/24+VALUE(MID(CK6,FIND(":",CK6)+1,2))/1440)&lt;0.5,1,0))+IF(CL6="",0,IF(ISNUMBER(CL6),MOD(CL6,1),VALUE(LEFT(CL6,FIND(":",CL6)-1))/24+VALUE(MID(CL6,FIND(":",CL6)+1,2))/1440)+IF(IF(ISNUMBER(CL6),MOD(CL6,1),VALUE(LEFT(CL6,FIND(":",CL6)-1))/24+VALUE(MID(CL6,FIND(":",CL6)+1,2))/1440)&lt;0.5,1,0))+IF(CM6="",0,IF(ISNUMBER(CM6),MOD(CM6,1),VALUE(LEFT(CM6,FIND(":",CM6)-1))/24+VALUE(MID(CM6,FIND(":",CM6)+1,2))/1440)+IF(IF(ISNUMBER(CM6),MOD(CM6,1),VALUE(LEFT(CM6,FIND(":",CM6)-1))/24+VALUE(MID(CM6,FIND(":",CM6)+1,2))/1440)&lt;0.5,1,0))+IF(CN6="",0,IF(ISNUMBER(CN6),MOD(CN6,1),VALUE(LEFT(CN6,FIND(":",CN6)-1))/24+VALUE(MID(CN6,FIND(":",CN6)+1,2))/1440)+IF(IF(ISNUMBER(CN6),MOD(CN6,1),VALUE(LEFT(CN6,FIND(":",CN6)-1))/24+VALUE(MID(CN6,FIND(":",CN6)+1,2))/1440)&lt;0.5,1,0))+IF(CO6="",0,IF(ISNUMBER(CO6),MOD(CO6,1),VALUE(LEFT(CO6,FIND(":",CO6)-1))/24+VALUE(MID(CO6,FIND(":",CO6)+1,2))/1440)+IF(IF(ISNUMBER(CO6),MOD(CO6,1),VALUE(LEFT(CO6,FIND(":",CO6)-1))/24+VALUE(MID(CO6,FIND(":",CO6)+1,2))/1440)&lt;0.5,1,0)))/(IF(CI6&lt;&gt;"",1,0)+IF(CJ6&lt;&gt;"",1,0)+IF(CK6&lt;&gt;"",1,0)+IF(CL6&lt;&gt;"",1,0)+IF(CM6&lt;&gt;"",1,0)+IF(CN6&lt;&gt;"",1,0)+IF(CO6&lt;&gt;"",1,0)),1))</f>
        <v>0.34325396825396814</v>
      </c>
      <c r="CQ6" s="549">
        <v>0.33055555555555555</v>
      </c>
      <c r="CR6" s="551" t="s">
        <v>434</v>
      </c>
      <c r="CS6" s="547">
        <v>0.34722222222222221</v>
      </c>
      <c r="CT6" s="551"/>
      <c r="CU6" s="547"/>
      <c r="CV6" s="547"/>
      <c r="CW6" s="879"/>
      <c r="CX6" s="829">
        <f>IF(IF(CQ6&lt;&gt;"",1,0)+IF(CR6&lt;&gt;"",1,0)+IF(CS6&lt;&gt;"",1,0)+IF(CT6&lt;&gt;"",1,0)+IF(CU6&lt;&gt;"",1,0)+IF(CV6&lt;&gt;"",1,0)+IF(CW6&lt;&gt;"",1,0)=0,"",MOD((IF(CQ6="",0,IF(ISNUMBER(CQ6),MOD(CQ6,1),VALUE(LEFT(CQ6,FIND(":",CQ6)-1))/24+VALUE(MID(CQ6,FIND(":",CQ6)+1,2))/1440)+IF(IF(ISNUMBER(CQ6),MOD(CQ6,1),VALUE(LEFT(CQ6,FIND(":",CQ6)-1))/24+VALUE(MID(CQ6,FIND(":",CQ6)+1,2))/1440)&lt;0.5,1,0))+IF(CR6="",0,IF(ISNUMBER(CR6),MOD(CR6,1),VALUE(LEFT(CR6,FIND(":",CR6)-1))/24+VALUE(MID(CR6,FIND(":",CR6)+1,2))/1440)+IF(IF(ISNUMBER(CR6),MOD(CR6,1),VALUE(LEFT(CR6,FIND(":",CR6)-1))/24+VALUE(MID(CR6,FIND(":",CR6)+1,2))/1440)&lt;0.5,1,0))+IF(CS6="",0,IF(ISNUMBER(CS6),MOD(CS6,1),VALUE(LEFT(CS6,FIND(":",CS6)-1))/24+VALUE(MID(CS6,FIND(":",CS6)+1,2))/1440)+IF(IF(ISNUMBER(CS6),MOD(CS6,1),VALUE(LEFT(CS6,FIND(":",CS6)-1))/24+VALUE(MID(CS6,FIND(":",CS6)+1,2))/1440)&lt;0.5,1,0))+IF(CT6="",0,IF(ISNUMBER(CT6),MOD(CT6,1),VALUE(LEFT(CT6,FIND(":",CT6)-1))/24+VALUE(MID(CT6,FIND(":",CT6)+1,2))/1440)+IF(IF(ISNUMBER(CT6),MOD(CT6,1),VALUE(LEFT(CT6,FIND(":",CT6)-1))/24+VALUE(MID(CT6,FIND(":",CT6)+1,2))/1440)&lt;0.5,1,0))+IF(CU6="",0,IF(ISNUMBER(CU6),MOD(CU6,1),VALUE(LEFT(CU6,FIND(":",CU6)-1))/24+VALUE(MID(CU6,FIND(":",CU6)+1,2))/1440)+IF(IF(ISNUMBER(CU6),MOD(CU6,1),VALUE(LEFT(CU6,FIND(":",CU6)-1))/24+VALUE(MID(CU6,FIND(":",CU6)+1,2))/1440)&lt;0.5,1,0))+IF(CV6="",0,IF(ISNUMBER(CV6),MOD(CV6,1),VALUE(LEFT(CV6,FIND(":",CV6)-1))/24+VALUE(MID(CV6,FIND(":",CV6)+1,2))/1440)+IF(IF(ISNUMBER(CV6),MOD(CV6,1),VALUE(LEFT(CV6,FIND(":",CV6)-1))/24+VALUE(MID(CV6,FIND(":",CV6)+1,2))/1440)&lt;0.5,1,0))+IF(CW6="",0,IF(ISNUMBER(CW6),MOD(CW6,1),VALUE(LEFT(CW6,FIND(":",CW6)-1))/24+VALUE(MID(CW6,FIND(":",CW6)+1,2))/1440)+IF(IF(ISNUMBER(CW6),MOD(CW6,1),VALUE(LEFT(CW6,FIND(":",CW6)-1))/24+VALUE(MID(CW6,FIND(":",CW6)+1,2))/1440)&lt;0.5,1,0)))/(IF(CQ6&lt;&gt;"",1,0)+IF(CR6&lt;&gt;"",1,0)+IF(CS6&lt;&gt;"",1,0)+IF(CT6&lt;&gt;"",1,0)+IF(CU6&lt;&gt;"",1,0)+IF(CV6&lt;&gt;"",1,0)+IF(CW6&lt;&gt;"",1,0)),1))</f>
        <v>0.32986111111111094</v>
      </c>
      <c r="CY6" s="549"/>
      <c r="CZ6" s="551"/>
      <c r="DA6" s="547"/>
      <c r="DB6" s="551"/>
      <c r="DC6" s="547"/>
      <c r="DD6" s="547"/>
      <c r="DE6" s="879"/>
      <c r="DF6" s="829" t="str">
        <f>IF(IF(CY6&lt;&gt;"",1,0)+IF(CZ6&lt;&gt;"",1,0)+IF(DA6&lt;&gt;"",1,0)+IF(DB6&lt;&gt;"",1,0)+IF(DC6&lt;&gt;"",1,0)+IF(DD6&lt;&gt;"",1,0)+IF(DE6&lt;&gt;"",1,0)=0,"",MOD((IF(CY6="",0,IF(ISNUMBER(CY6),MOD(CY6,1),VALUE(LEFT(CY6,FIND(":",CY6)-1))/24+VALUE(MID(CY6,FIND(":",CY6)+1,2))/1440)+IF(IF(ISNUMBER(CY6),MOD(CY6,1),VALUE(LEFT(CY6,FIND(":",CY6)-1))/24+VALUE(MID(CY6,FIND(":",CY6)+1,2))/1440)&lt;0.5,1,0))+IF(CZ6="",0,IF(ISNUMBER(CZ6),MOD(CZ6,1),VALUE(LEFT(CZ6,FIND(":",CZ6)-1))/24+VALUE(MID(CZ6,FIND(":",CZ6)+1,2))/1440)+IF(IF(ISNUMBER(CZ6),MOD(CZ6,1),VALUE(LEFT(CZ6,FIND(":",CZ6)-1))/24+VALUE(MID(CZ6,FIND(":",CZ6)+1,2))/1440)&lt;0.5,1,0))+IF(DA6="",0,IF(ISNUMBER(DA6),MOD(DA6,1),VALUE(LEFT(DA6,FIND(":",DA6)-1))/24+VALUE(MID(DA6,FIND(":",DA6)+1,2))/1440)+IF(IF(ISNUMBER(DA6),MOD(DA6,1),VALUE(LEFT(DA6,FIND(":",DA6)-1))/24+VALUE(MID(DA6,FIND(":",DA6)+1,2))/1440)&lt;0.5,1,0))+IF(DB6="",0,IF(ISNUMBER(DB6),MOD(DB6,1),VALUE(LEFT(DB6,FIND(":",DB6)-1))/24+VALUE(MID(DB6,FIND(":",DB6)+1,2))/1440)+IF(IF(ISNUMBER(DB6),MOD(DB6,1),VALUE(LEFT(DB6,FIND(":",DB6)-1))/24+VALUE(MID(DB6,FIND(":",DB6)+1,2))/1440)&lt;0.5,1,0))+IF(DC6="",0,IF(ISNUMBER(DC6),MOD(DC6,1),VALUE(LEFT(DC6,FIND(":",DC6)-1))/24+VALUE(MID(DC6,FIND(":",DC6)+1,2))/1440)+IF(IF(ISNUMBER(DC6),MOD(DC6,1),VALUE(LEFT(DC6,FIND(":",DC6)-1))/24+VALUE(MID(DC6,FIND(":",DC6)+1,2))/1440)&lt;0.5,1,0))+IF(DD6="",0,IF(ISNUMBER(DD6),MOD(DD6,1),VALUE(LEFT(DD6,FIND(":",DD6)-1))/24+VALUE(MID(DD6,FIND(":",DD6)+1,2))/1440)+IF(IF(ISNUMBER(DD6),MOD(DD6,1),VALUE(LEFT(DD6,FIND(":",DD6)-1))/24+VALUE(MID(DD6,FIND(":",DD6)+1,2))/1440)&lt;0.5,1,0))+IF(DE6="",0,IF(ISNUMBER(DE6),MOD(DE6,1),VALUE(LEFT(DE6,FIND(":",DE6)-1))/24+VALUE(MID(DE6,FIND(":",DE6)+1,2))/1440)+IF(IF(ISNUMBER(DE6),MOD(DE6,1),VALUE(LEFT(DE6,FIND(":",DE6)-1))/24+VALUE(MID(DE6,FIND(":",DE6)+1,2))/1440)&lt;0.5,1,0)))/(IF(CY6&lt;&gt;"",1,0)+IF(CZ6&lt;&gt;"",1,0)+IF(DA6&lt;&gt;"",1,0)+IF(DB6&lt;&gt;"",1,0)+IF(DC6&lt;&gt;"",1,0)+IF(DD6&lt;&gt;"",1,0)+IF(DE6&lt;&gt;"",1,0)),1))</f>
        <v/>
      </c>
      <c r="DG6" s="541"/>
    </row>
    <row r="7" spans="1:111" s="39" customFormat="1" ht="18" customHeight="1">
      <c r="A7" s="36" t="s">
        <v>58</v>
      </c>
      <c r="B7" s="37" t="s">
        <v>59</v>
      </c>
      <c r="C7" s="38" t="s">
        <v>60</v>
      </c>
      <c r="D7" s="38" t="s">
        <v>61</v>
      </c>
      <c r="E7" s="38" t="s">
        <v>62</v>
      </c>
      <c r="F7" s="38" t="s">
        <v>63</v>
      </c>
      <c r="G7" s="707" t="s">
        <v>64</v>
      </c>
      <c r="H7" s="652">
        <f>IF(IF(B7&lt;&gt;"",1,0)+IF(C7&lt;&gt;"",1,0)+IF(D7&lt;&gt;"",1,0)+IF(E7&lt;&gt;"",1,0)+IF(F7&lt;&gt;"",1,0)+IF(G7&lt;&gt;"",1,0)=0,"",(IF(B7="",0,IF(ISNUMBER(B7),MOD(B7,1),VALUE(LEFT(B7,FIND("h",B7)-1))/24+VALUE(MID(B7,FIND("h",B7)+1,FIND("m",B7)-FIND("h",B7)-1))/1440))+IF(C7="",0,IF(ISNUMBER(C7),MOD(C7,1),VALUE(LEFT(C7,FIND("h",C7)-1))/24+VALUE(MID(C7,FIND("h",C7)+1,FIND("m",C7)-FIND("h",C7)-1))/1440))+IF(D7="",0,IF(ISNUMBER(D7),MOD(D7,1),VALUE(LEFT(D7,FIND("h",D7)-1))/24+VALUE(MID(D7,FIND("h",D7)+1,FIND("m",D7)-FIND("h",D7)-1))/1440))+IF(E7="",0,IF(ISNUMBER(E7),MOD(E7,1),VALUE(LEFT(E7,FIND("h",E7)-1))/24+VALUE(MID(E7,FIND("h",E7)+1,FIND("m",E7)-FIND("h",E7)-1))/1440))+IF(F7="",0,IF(ISNUMBER(F7),MOD(F7,1),VALUE(LEFT(F7,FIND("h",F7)-1))/24+VALUE(MID(F7,FIND("h",F7)+1,FIND("m",F7)-FIND("h",F7)-1))/1440))+IF(G7="",0,IF(ISNUMBER(G7),MOD(G7,1),VALUE(LEFT(G7,FIND("h",G7)-1))/24+VALUE(MID(G7,FIND("h",G7)+1,FIND("m",G7)-FIND("h",G7)-1))/1440)))/(IF(B7&lt;&gt;"",1,0)+IF(C7&lt;&gt;"",1,0)+IF(D7&lt;&gt;"",1,0)+IF(E7&lt;&gt;"",1,0)+IF(F7&lt;&gt;"",1,0)+IF(G7&lt;&gt;"",1,0)))</f>
        <v>0.29375000000000001</v>
      </c>
      <c r="I7" s="386"/>
      <c r="J7" s="37">
        <v>46222.348611111112</v>
      </c>
      <c r="K7" s="38">
        <v>46222.385416666657</v>
      </c>
      <c r="L7" s="38">
        <v>46222.245833333327</v>
      </c>
      <c r="M7" s="38">
        <v>46222.379861111112</v>
      </c>
      <c r="N7" s="38">
        <v>46222.337500000001</v>
      </c>
      <c r="O7" s="38">
        <v>46222.37777777778</v>
      </c>
      <c r="P7" s="707">
        <v>46222.400694444441</v>
      </c>
      <c r="Q7" s="652">
        <f t="array" ref="Q7">IF(IF(J7&lt;&gt;"",1,0)+IF(K7&lt;&gt;"",1,0)+IF(L7&lt;&gt;"",1,0)+IF(M7&lt;&gt;"",1,0)+IF(N7&lt;&gt;"",1,0)+IF(O7&lt;&gt;"",1,0)+IF(P7&lt;&gt;"",1,0)=0,"",(IF(J7="",0,IF(ISNUMBER(J7),MOD(J7,1),VALUE(LEFT(J7,FIND("h",J7)-1))/24+VALUE(MID(J7,FIND("h",J7)+1,FIND("m",J7)-FIND("h",J7)-1))/1440))+IF(K7="",0,IF(ISNUMBER(K7),MOD(K7,1),VALUE(LEFT(K7,FIND("h",K7)-1))/24+VALUE(MID(K7,FIND("h",K7)+1,FIND("m",K7)-FIND("h",K7)-1))/1440))+IF(L7="",0,IF(ISNUMBER(L7),MOD(L7,1),VALUE(LEFT(L7,FIND("h",L7)-1))/24+VALUE(MID(L7,FIND("h",L7)+1,FIND("m",L7)-FIND("h",L7)-1))/1440))+IF(M7="",0,IF(ISNUMBER(M7),MOD(M7,1),VALUE(LEFT(M7,FIND("h",M7)-1))/24+VALUE(MID(M7,FIND("h",M7)+1,FIND("m",M7)-FIND("h",M7)-1))/1440))+IF(N7="",0,IF(ISNUMBER(N7),MOD(N7,1),VALUE(LEFT(N7,FIND("h",N7)-1))/24+VALUE(MID(N7,FIND("h",N7)+1,FIND("m",N7)-FIND("h",N7)-1))/1440))+IF(O7="",0,IF(ISNUMBER(O7),MOD(O7,1),VALUE(LEFT(O7,FIND("h",O7)-1))/24+VALUE(MID(O7,FIND("h",O7)+1,FIND("m",O7)-FIND("h",O7)-1))/1440))+IF(P7="",0,IF(ISNUMBER(P7),MOD(P7,1),VALUE(LEFT(P7,FIND("h",P7)-1))/24+VALUE(MID(P7,FIND("h",P7)+1,FIND("m",P7)-FIND("h",P7)-1))/1440)))/(IF(J7&lt;&gt;"",1,0)+IF(K7&lt;&gt;"",1,0)+IF(L7&lt;&gt;"",1,0)+IF(M7&lt;&gt;"",1,0)+IF(N7&lt;&gt;"",1,0)+IF(O7&lt;&gt;"",1,0)+IF(P7&lt;&gt;"",1,0)))</f>
        <v>0.35367063491867157</v>
      </c>
      <c r="R7" s="386"/>
      <c r="S7" s="350">
        <v>46227.295138888891</v>
      </c>
      <c r="T7" s="38">
        <v>46225.413888888892</v>
      </c>
      <c r="U7" s="38">
        <v>46225.309027777781</v>
      </c>
      <c r="V7" s="38">
        <v>0.2409722222222222</v>
      </c>
      <c r="W7" s="38">
        <v>46227.411805555559</v>
      </c>
      <c r="X7" s="38">
        <v>0.48472222222222222</v>
      </c>
      <c r="Y7" s="707">
        <v>0.25</v>
      </c>
      <c r="Z7" s="830">
        <f>IF(IF(S7&lt;&gt;"",1,0)+IF(T7&lt;&gt;"",1,0)+IF(U7&lt;&gt;"",1,0)+IF(V7&lt;&gt;"",1,0)+IF(W7&lt;&gt;"",1,0)+IF(X7&lt;&gt;"",1,0)+IF(Y7&lt;&gt;"",1,0)=0,"",(IF(S7="",0,IF(ISNUMBER(S7),MOD(S7,1),VALUE(LEFT(S7,FIND("h",S7)-1))/24+VALUE(MID(S7,FIND("h",S7)+1,FIND("m",S7)-FIND("h",S7)-1))/1440))+IF(T7="",0,IF(ISNUMBER(T7),MOD(T7,1),VALUE(LEFT(T7,FIND("h",T7)-1))/24+VALUE(MID(T7,FIND("h",T7)+1,FIND("m",T7)-FIND("h",T7)-1))/1440))+IF(U7="",0,IF(ISNUMBER(U7),MOD(U7,1),VALUE(LEFT(U7,FIND("h",U7)-1))/24+VALUE(MID(U7,FIND("h",U7)+1,FIND("m",U7)-FIND("h",U7)-1))/1440))+IF(V7="",0,IF(ISNUMBER(V7),MOD(V7,1),VALUE(LEFT(V7,FIND("h",V7)-1))/24+VALUE(MID(V7,FIND("h",V7)+1,FIND("m",V7)-FIND("h",V7)-1))/1440))+IF(W7="",0,IF(ISNUMBER(W7),MOD(W7,1),VALUE(LEFT(W7,FIND("h",W7)-1))/24+VALUE(MID(W7,FIND("h",W7)+1,FIND("m",W7)-FIND("h",W7)-1))/1440))+IF(X7="",0,IF(ISNUMBER(X7),MOD(X7,1),VALUE(LEFT(X7,FIND("h",X7)-1))/24+VALUE(MID(X7,FIND("h",X7)+1,FIND("m",X7)-FIND("h",X7)-1))/1440))+IF(Y7="",0,IF(ISNUMBER(Y7),MOD(Y7,1),VALUE(LEFT(Y7,FIND("h",Y7)-1))/24+VALUE(MID(Y7,FIND("h",Y7)+1,FIND("m",Y7)-FIND("h",Y7)-1))/1440)))/(IF(S7&lt;&gt;"",1,0)+IF(T7&lt;&gt;"",1,0)+IF(U7&lt;&gt;"",1,0)+IF(V7&lt;&gt;"",1,0)+IF(W7&lt;&gt;"",1,0)+IF(X7&lt;&gt;"",1,0)+IF(Y7&lt;&gt;"",1,0)))</f>
        <v>0.34365079365243362</v>
      </c>
      <c r="AA7" s="350">
        <v>0.41666666666666669</v>
      </c>
      <c r="AB7" s="38">
        <v>0.5</v>
      </c>
      <c r="AC7" s="38">
        <v>0.49444444444444452</v>
      </c>
      <c r="AD7" s="38">
        <v>0.20833333333333329</v>
      </c>
      <c r="AE7" s="38">
        <v>0.3840277777777778</v>
      </c>
      <c r="AF7" s="414">
        <v>0.15277777777777779</v>
      </c>
      <c r="AG7" s="707">
        <v>0.37222222222222218</v>
      </c>
      <c r="AH7" s="652">
        <f>IF(IF(AA7&lt;&gt;"",1,0)+IF(AB7&lt;&gt;"",1,0)+IF(AC7&lt;&gt;"",1,0)+IF(AD7&lt;&gt;"",1,0)+IF(AE7&lt;&gt;"",1,0)+IF(AF7&lt;&gt;"",1,0)+IF(AG7&lt;&gt;"",1,0)=0,"",(IF(AA7="",0,IF(ISNUMBER(AA7),MOD(AA7,1),VALUE(LEFT(AA7,FIND("h",AA7)-1))/24+VALUE(MID(AA7,FIND("h",AA7)+1,FIND("m",AA7)-FIND("h",AA7)-1))/1440))+IF(AB7="",0,IF(ISNUMBER(AB7),MOD(AB7,1),VALUE(LEFT(AB7,FIND("h",AB7)-1))/24+VALUE(MID(AB7,FIND("h",AB7)+1,FIND("m",AB7)-FIND("h",AB7)-1))/1440))+IF(AC7="",0,IF(ISNUMBER(AC7),MOD(AC7,1),VALUE(LEFT(AC7,FIND("h",AC7)-1))/24+VALUE(MID(AC7,FIND("h",AC7)+1,FIND("m",AC7)-FIND("h",AC7)-1))/1440))+IF(AD7="",0,IF(ISNUMBER(AD7),MOD(AD7,1),VALUE(LEFT(AD7,FIND("h",AD7)-1))/24+VALUE(MID(AD7,FIND("h",AD7)+1,FIND("m",AD7)-FIND("h",AD7)-1))/1440))+IF(AE7="",0,IF(ISNUMBER(AE7),MOD(AE7,1),VALUE(LEFT(AE7,FIND("h",AE7)-1))/24+VALUE(MID(AE7,FIND("h",AE7)+1,FIND("m",AE7)-FIND("h",AE7)-1))/1440))+IF(AF7="",0,IF(ISNUMBER(AF7),MOD(AF7,1),VALUE(LEFT(AF7,FIND("h",AF7)-1))/24+VALUE(MID(AF7,FIND("h",AF7)+1,FIND("m",AF7)-FIND("h",AF7)-1))/1440))+IF(AG7="",0,IF(ISNUMBER(AG7),MOD(AG7,1),VALUE(LEFT(AG7,FIND("h",AG7)-1))/24+VALUE(MID(AG7,FIND("h",AG7)+1,FIND("m",AG7)-FIND("h",AG7)-1))/1440)))/(IF(AA7&lt;&gt;"",1,0)+IF(AB7&lt;&gt;"",1,0)+IF(AC7&lt;&gt;"",1,0)+IF(AD7&lt;&gt;"",1,0)+IF(AE7&lt;&gt;"",1,0)+IF(AF7&lt;&gt;"",1,0)+IF(AG7&lt;&gt;"",1,0)))</f>
        <v>0.36121031746031745</v>
      </c>
      <c r="AI7" s="436">
        <v>0.40069444444444452</v>
      </c>
      <c r="AJ7" s="38">
        <f t="shared" ref="AJ7:AO7" si="0">IF(OR(AJ5="",AJ6=""),"",MOD((IF(ISNUMBER(AJ6),MOD(AJ6,1),VALUE(LEFT(AJ6,FIND(":",AJ6)-1))/24+VALUE(MID(AJ6,FIND(":",AJ6)+1,2))/1440)-IF(ISNUMBER(AJ5),MOD(AJ5,1),VALUE(LEFT(AJ5,FIND(":",AJ5)-1))/24+VALUE(MID(AJ5,FIND(":",AJ5)+1,2))/1440)),1))</f>
        <v>0.47361111111111109</v>
      </c>
      <c r="AK7" s="38">
        <f t="shared" si="0"/>
        <v>0.45416666666666683</v>
      </c>
      <c r="AL7" s="38">
        <f t="shared" si="0"/>
        <v>0.43263888888888891</v>
      </c>
      <c r="AM7" s="38">
        <f t="shared" si="0"/>
        <v>0.44166666666666665</v>
      </c>
      <c r="AN7" s="38">
        <f t="shared" si="0"/>
        <v>0.35138888888888886</v>
      </c>
      <c r="AO7" s="707">
        <f t="shared" si="0"/>
        <v>0.37638888888888894</v>
      </c>
      <c r="AP7" s="652">
        <f>IF(IF(AI7&lt;&gt;"",1,0)+IF(AJ7&lt;&gt;"",1,0)+IF(AK7&lt;&gt;"",1,0)+IF(AL7&lt;&gt;"",1,0)+IF(AM7&lt;&gt;"",1,0)+IF(AN7&lt;&gt;"",1,0)+IF(AO7&lt;&gt;"",1,0)=0,"",(IF(AI7="",0,IF(ISNUMBER(AI7),MOD(AI7,1),VALUE(LEFT(AI7,FIND("h",AI7)-1))/24+VALUE(MID(AI7,FIND("h",AI7)+1,FIND("m",AI7)-FIND("h",AI7)-1))/1440))+IF(AJ7="",0,IF(ISNUMBER(AJ7),MOD(AJ7,1),VALUE(LEFT(AJ7,FIND("h",AJ7)-1))/24+VALUE(MID(AJ7,FIND("h",AJ7)+1,FIND("m",AJ7)-FIND("h",AJ7)-1))/1440))+IF(AK7="",0,IF(ISNUMBER(AK7),MOD(AK7,1),VALUE(LEFT(AK7,FIND("h",AK7)-1))/24+VALUE(MID(AK7,FIND("h",AK7)+1,FIND("m",AK7)-FIND("h",AK7)-1))/1440))+IF(AL7="",0,IF(ISNUMBER(AL7),MOD(AL7,1),VALUE(LEFT(AL7,FIND("h",AL7)-1))/24+VALUE(MID(AL7,FIND("h",AL7)+1,FIND("m",AL7)-FIND("h",AL7)-1))/1440))+IF(AM7="",0,IF(ISNUMBER(AM7),MOD(AM7,1),VALUE(LEFT(AM7,FIND("h",AM7)-1))/24+VALUE(MID(AM7,FIND("h",AM7)+1,FIND("m",AM7)-FIND("h",AM7)-1))/1440))+IF(AN7="",0,IF(ISNUMBER(AN7),MOD(AN7,1),VALUE(LEFT(AN7,FIND("h",AN7)-1))/24+VALUE(MID(AN7,FIND("h",AN7)+1,FIND("m",AN7)-FIND("h",AN7)-1))/1440))+IF(AO7="",0,IF(ISNUMBER(AO7),MOD(AO7,1),VALUE(LEFT(AO7,FIND("h",AO7)-1))/24+VALUE(MID(AO7,FIND("h",AO7)+1,FIND("m",AO7)-FIND("h",AO7)-1))/1440)))/(IF(AI7&lt;&gt;"",1,0)+IF(AJ7&lt;&gt;"",1,0)+IF(AK7&lt;&gt;"",1,0)+IF(AL7&lt;&gt;"",1,0)+IF(AM7&lt;&gt;"",1,0)+IF(AN7&lt;&gt;"",1,0)+IF(AO7&lt;&gt;"",1,0)))</f>
        <v>0.41865079365079377</v>
      </c>
      <c r="AQ7" s="386"/>
      <c r="AR7" s="38">
        <f t="shared" ref="AR7:AX7" si="1">IF(OR(AR5="",AR6=""),"",MOD((IF(ISNUMBER(AR6),MOD(AR6,1),VALUE(LEFT(AR6,FIND(":",AR6)-1))/24+VALUE(MID(AR6,FIND(":",AR6)+1,2))/1440)-IF(ISNUMBER(AR5),MOD(AR5,1),VALUE(LEFT(AR5,FIND(":",AR5)-1))/24+VALUE(MID(AR5,FIND(":",AR5)+1,2))/1440)),1))</f>
        <v>0.33472222222222225</v>
      </c>
      <c r="AS7" s="38">
        <f t="shared" si="1"/>
        <v>0.40138888888888891</v>
      </c>
      <c r="AT7" s="38">
        <f t="shared" si="1"/>
        <v>0.32777777777777783</v>
      </c>
      <c r="AU7" s="38">
        <f t="shared" si="1"/>
        <v>0.29930555555555549</v>
      </c>
      <c r="AV7" s="38">
        <f t="shared" si="1"/>
        <v>0.55208333333333326</v>
      </c>
      <c r="AW7" s="414">
        <f t="shared" si="1"/>
        <v>0.27500000000000002</v>
      </c>
      <c r="AX7" s="707">
        <f t="shared" si="1"/>
        <v>0.20416666666666664</v>
      </c>
      <c r="AY7" s="652">
        <f>IF(IF(AR7&lt;&gt;"",1,0)+IF(AS7&lt;&gt;"",1,0)+IF(AT7&lt;&gt;"",1,0)+IF(AU7&lt;&gt;"",1,0)+IF(AV7&lt;&gt;"",1,0)+IF(AW7&lt;&gt;"",1,0)+IF(AX7&lt;&gt;"",1,0)=0,"",(IF(AR7="",0,IF(ISNUMBER(AR7),MOD(AR7,1),VALUE(LEFT(AR7,FIND("h",AR7)-1))/24+VALUE(MID(AR7,FIND("h",AR7)+1,FIND("m",AR7)-FIND("h",AR7)-1))/1440))+IF(AS7="",0,IF(ISNUMBER(AS7),MOD(AS7,1),VALUE(LEFT(AS7,FIND("h",AS7)-1))/24+VALUE(MID(AS7,FIND("h",AS7)+1,FIND("m",AS7)-FIND("h",AS7)-1))/1440))+IF(AT7="",0,IF(ISNUMBER(AT7),MOD(AT7,1),VALUE(LEFT(AT7,FIND("h",AT7)-1))/24+VALUE(MID(AT7,FIND("h",AT7)+1,FIND("m",AT7)-FIND("h",AT7)-1))/1440))+IF(AU7="",0,IF(ISNUMBER(AU7),MOD(AU7,1),VALUE(LEFT(AU7,FIND("h",AU7)-1))/24+VALUE(MID(AU7,FIND("h",AU7)+1,FIND("m",AU7)-FIND("h",AU7)-1))/1440))+IF(AV7="",0,IF(ISNUMBER(AV7),MOD(AV7,1),VALUE(LEFT(AV7,FIND("h",AV7)-1))/24+VALUE(MID(AV7,FIND("h",AV7)+1,FIND("m",AV7)-FIND("h",AV7)-1))/1440))+IF(AW7="",0,IF(ISNUMBER(AW7),MOD(AW7,1),VALUE(LEFT(AW7,FIND("h",AW7)-1))/24+VALUE(MID(AW7,FIND("h",AW7)+1,FIND("m",AW7)-FIND("h",AW7)-1))/1440))+IF(AX7="",0,IF(ISNUMBER(AX7),MOD(AX7,1),VALUE(LEFT(AX7,FIND("h",AX7)-1))/24+VALUE(MID(AX7,FIND("h",AX7)+1,FIND("m",AX7)-FIND("h",AX7)-1))/1440)))/(IF(AR7&lt;&gt;"",1,0)+IF(AS7&lt;&gt;"",1,0)+IF(AT7&lt;&gt;"",1,0)+IF(AU7&lt;&gt;"",1,0)+IF(AV7&lt;&gt;"",1,0)+IF(AW7&lt;&gt;"",1,0)+IF(AX7&lt;&gt;"",1,0)))</f>
        <v>0.34206349206349207</v>
      </c>
      <c r="AZ7" s="386"/>
      <c r="BA7" s="38">
        <f t="shared" ref="BA7:BG7" si="2">IF(OR(BA5="",BA6=""),"",MOD((IF(ISNUMBER(BA6),MOD(BA6,1),VALUE(LEFT(BA6,FIND(":",BA6)-1))/24+VALUE(MID(BA6,FIND(":",BA6)+1,2))/1440)-IF(ISNUMBER(BA5),MOD(BA5,1),VALUE(LEFT(BA5,FIND(":",BA5)-1))/24+VALUE(MID(BA5,FIND(":",BA5)+1,2))/1440)),1))</f>
        <v>0.47222222222222232</v>
      </c>
      <c r="BB7" s="38">
        <f t="shared" si="2"/>
        <v>0.375</v>
      </c>
      <c r="BC7" s="38">
        <f t="shared" si="2"/>
        <v>0.46249999999999991</v>
      </c>
      <c r="BD7" s="38">
        <f t="shared" si="2"/>
        <v>0.3125</v>
      </c>
      <c r="BE7" s="38">
        <f t="shared" si="2"/>
        <v>0.3125</v>
      </c>
      <c r="BF7" s="38">
        <f t="shared" si="2"/>
        <v>0.3125</v>
      </c>
      <c r="BG7" s="707">
        <f t="shared" si="2"/>
        <v>0.45833333333333331</v>
      </c>
      <c r="BH7" s="652">
        <f>IF(IF(BA7&lt;&gt;"",1,0)+IF(BB7&lt;&gt;"",1,0)+IF(BC7&lt;&gt;"",1,0)+IF(BD7&lt;&gt;"",1,0)+IF(BE7&lt;&gt;"",1,0)+IF(BF7&lt;&gt;"",1,0)+IF(BG7&lt;&gt;"",1,0)=0,"",(IF(BA7="",0,IF(ISNUMBER(BA7),MOD(BA7,1),VALUE(LEFT(BA7,FIND("h",BA7)-1))/24+VALUE(MID(BA7,FIND("h",BA7)+1,FIND("m",BA7)-FIND("h",BA7)-1))/1440))+IF(BB7="",0,IF(ISNUMBER(BB7),MOD(BB7,1),VALUE(LEFT(BB7,FIND("h",BB7)-1))/24+VALUE(MID(BB7,FIND("h",BB7)+1,FIND("m",BB7)-FIND("h",BB7)-1))/1440))+IF(BC7="",0,IF(ISNUMBER(BC7),MOD(BC7,1),VALUE(LEFT(BC7,FIND("h",BC7)-1))/24+VALUE(MID(BC7,FIND("h",BC7)+1,FIND("m",BC7)-FIND("h",BC7)-1))/1440))+IF(BD7="",0,IF(ISNUMBER(BD7),MOD(BD7,1),VALUE(LEFT(BD7,FIND("h",BD7)-1))/24+VALUE(MID(BD7,FIND("h",BD7)+1,FIND("m",BD7)-FIND("h",BD7)-1))/1440))+IF(BE7="",0,IF(ISNUMBER(BE7),MOD(BE7,1),VALUE(LEFT(BE7,FIND("h",BE7)-1))/24+VALUE(MID(BE7,FIND("h",BE7)+1,FIND("m",BE7)-FIND("h",BE7)-1))/1440))+IF(BF7="",0,IF(ISNUMBER(BF7),MOD(BF7,1),VALUE(LEFT(BF7,FIND("h",BF7)-1))/24+VALUE(MID(BF7,FIND("h",BF7)+1,FIND("m",BF7)-FIND("h",BF7)-1))/1440))+IF(BG7="",0,IF(ISNUMBER(BG7),MOD(BG7,1),VALUE(LEFT(BG7,FIND("h",BG7)-1))/24+VALUE(MID(BG7,FIND("h",BG7)+1,FIND("m",BG7)-FIND("h",BG7)-1))/1440)))/(IF(BA7&lt;&gt;"",1,0)+IF(BB7&lt;&gt;"",1,0)+IF(BC7&lt;&gt;"",1,0)+IF(BD7&lt;&gt;"",1,0)+IF(BE7&lt;&gt;"",1,0)+IF(BF7&lt;&gt;"",1,0)+IF(BG7&lt;&gt;"",1,0)))</f>
        <v>0.38650793650793652</v>
      </c>
      <c r="BI7" s="386"/>
      <c r="BJ7" s="38"/>
      <c r="BK7" s="38"/>
      <c r="BL7" s="38" t="str">
        <f>IF(OR(BL5="",BL6=""),"",MOD((IF(ISNUMBER(BL6),MOD(BL6,1),VALUE(LEFT(BL6,FIND(":",BL6)-1))/24+VALUE(MID(BL6,FIND(":",BL6)+1,2))/1440)-IF(ISNUMBER(BL5),MOD(BL5,1),VALUE(LEFT(BL5,FIND(":",BL5)-1))/24+VALUE(MID(BL5,FIND(":",BL5)+1,2))/1440)),1))</f>
        <v/>
      </c>
      <c r="BM7" s="38">
        <f>IF(OR(BM5="",BM6=""),"",MOD((IF(ISNUMBER(BM6),MOD(BM6,1),VALUE(LEFT(BM6,FIND(":",BM6)-1))/24+VALUE(MID(BM6,FIND(":",BM6)+1,2))/1440)-IF(ISNUMBER(BM5),MOD(BM5,1),VALUE(LEFT(BM5,FIND(":",BM5)-1))/24+VALUE(MID(BM5,FIND(":",BM5)+1,2))/1440)),1))</f>
        <v>0.28472222222222221</v>
      </c>
      <c r="BN7" s="38">
        <f>IF(OR(BN5="",BN6=""),"",MOD((IF(ISNUMBER(BN6),MOD(BN6,1),VALUE(LEFT(BN6,FIND(":",BN6)-1))/24+VALUE(MID(BN6,FIND(":",BN6)+1,2))/1440)-IF(ISNUMBER(BN5),MOD(BN5,1),VALUE(LEFT(BN5,FIND(":",BN5)-1))/24+VALUE(MID(BN5,FIND(":",BN5)+1,2))/1440)),1))</f>
        <v>0.27569444444444446</v>
      </c>
      <c r="BO7" s="38">
        <f>IF(OR(BO5="",BO6=""),"",MOD((IF(ISNUMBER(BO6),MOD(BO6,1),VALUE(LEFT(BO6,FIND(":",BO6)-1))/24+VALUE(MID(BO6,FIND(":",BO6)+1,2))/1440)-IF(ISNUMBER(BO5),MOD(BO5,1),VALUE(LEFT(BO5,FIND(":",BO5)-1))/24+VALUE(MID(BO5,FIND(":",BO5)+1,2))/1440)),1))</f>
        <v>0.22986111111111107</v>
      </c>
      <c r="BP7" s="707">
        <f>IF(OR(BP5="",BP6=""),"",MOD((IF(ISNUMBER(BP6),MOD(BP6,1),VALUE(LEFT(BP6,FIND(":",BP6)-1))/24+VALUE(MID(BP6,FIND(":",BP6)+1,2))/1440)-IF(ISNUMBER(BP5),MOD(BP5,1),VALUE(LEFT(BP5,FIND(":",BP5)-1))/24+VALUE(MID(BP5,FIND(":",BP5)+1,2))/1440)),1))</f>
        <v>0.44444444444444453</v>
      </c>
      <c r="BQ7" s="652">
        <f>IF(IF(BJ7&lt;&gt;"",1,0)+IF(BK7&lt;&gt;"",1,0)+IF(BL7&lt;&gt;"",1,0)+IF(BM7&lt;&gt;"",1,0)+IF(BN7&lt;&gt;"",1,0)+IF(BO7&lt;&gt;"",1,0)+IF(BP7&lt;&gt;"",1,0)=0,"",(IF(BJ7="",0,IF(ISNUMBER(BJ7),MOD(BJ7,1),VALUE(LEFT(BJ7,FIND("h",BJ7)-1))/24+VALUE(MID(BJ7,FIND("h",BJ7)+1,FIND("m",BJ7)-FIND("h",BJ7)-1))/1440))+IF(BK7="",0,IF(ISNUMBER(BK7),MOD(BK7,1),VALUE(LEFT(BK7,FIND("h",BK7)-1))/24+VALUE(MID(BK7,FIND("h",BK7)+1,FIND("m",BK7)-FIND("h",BK7)-1))/1440))+IF(BL7="",0,IF(ISNUMBER(BL7),MOD(BL7,1),VALUE(LEFT(BL7,FIND("h",BL7)-1))/24+VALUE(MID(BL7,FIND("h",BL7)+1,FIND("m",BL7)-FIND("h",BL7)-1))/1440))+IF(BM7="",0,IF(ISNUMBER(BM7),MOD(BM7,1),VALUE(LEFT(BM7,FIND("h",BM7)-1))/24+VALUE(MID(BM7,FIND("h",BM7)+1,FIND("m",BM7)-FIND("h",BM7)-1))/1440))+IF(BN7="",0,IF(ISNUMBER(BN7),MOD(BN7,1),VALUE(LEFT(BN7,FIND("h",BN7)-1))/24+VALUE(MID(BN7,FIND("h",BN7)+1,FIND("m",BN7)-FIND("h",BN7)-1))/1440))+IF(BO7="",0,IF(ISNUMBER(BO7),MOD(BO7,1),VALUE(LEFT(BO7,FIND("h",BO7)-1))/24+VALUE(MID(BO7,FIND("h",BO7)+1,FIND("m",BO7)-FIND("h",BO7)-1))/1440))+IF(BP7="",0,IF(ISNUMBER(BP7),MOD(BP7,1),VALUE(LEFT(BP7,FIND("h",BP7)-1))/24+VALUE(MID(BP7,FIND("h",BP7)+1,FIND("m",BP7)-FIND("h",BP7)-1))/1440)))/(IF(BJ7&lt;&gt;"",1,0)+IF(BK7&lt;&gt;"",1,0)+IF(BL7&lt;&gt;"",1,0)+IF(BM7&lt;&gt;"",1,0)+IF(BN7&lt;&gt;"",1,0)+IF(BO7&lt;&gt;"",1,0)+IF(BP7&lt;&gt;"",1,0)))</f>
        <v>0.30868055555555557</v>
      </c>
      <c r="BR7" s="386"/>
      <c r="BS7" s="38">
        <f t="shared" ref="BS7:BY7" si="3">IF(OR(BS5="",BS6=""),"",MOD((IF(ISNUMBER(BS6),MOD(BS6,1),VALUE(LEFT(BS6,FIND(":",BS6)-1))/24+VALUE(MID(BS6,FIND(":",BS6)+1,2))/1440)-IF(ISNUMBER(BS5),MOD(BS5,1),VALUE(LEFT(BS5,FIND(":",BS5)-1))/24+VALUE(MID(BS5,FIND(":",BS5)+1,2))/1440)),1))</f>
        <v>0.28472222222222227</v>
      </c>
      <c r="BT7" s="38">
        <f t="shared" si="3"/>
        <v>0.3208333333333333</v>
      </c>
      <c r="BU7" s="38">
        <f t="shared" si="3"/>
        <v>0.39722222222222225</v>
      </c>
      <c r="BV7" s="38">
        <f t="shared" si="3"/>
        <v>0.43819444444444444</v>
      </c>
      <c r="BW7" s="38">
        <f t="shared" si="3"/>
        <v>0.42569444444444438</v>
      </c>
      <c r="BX7" s="38">
        <f t="shared" si="3"/>
        <v>0.38888888888888895</v>
      </c>
      <c r="BY7" s="707">
        <f t="shared" si="3"/>
        <v>0.37152777777777768</v>
      </c>
      <c r="BZ7" s="652">
        <f>IF(IF(BS7&lt;&gt;"",1,0)+IF(BT7&lt;&gt;"",1,0)+IF(BU7&lt;&gt;"",1,0)+IF(BV7&lt;&gt;"",1,0)+IF(BW7&lt;&gt;"",1,0)+IF(BX7&lt;&gt;"",1,0)+IF(BY7&lt;&gt;"",1,0)=0,"",(IF(BS7="",0,IF(ISNUMBER(BS7),MOD(BS7,1),VALUE(LEFT(BS7,FIND("h",BS7)-1))/24+VALUE(MID(BS7,FIND("h",BS7)+1,FIND("m",BS7)-FIND("h",BS7)-1))/1440))+IF(BT7="",0,IF(ISNUMBER(BT7),MOD(BT7,1),VALUE(LEFT(BT7,FIND("h",BT7)-1))/24+VALUE(MID(BT7,FIND("h",BT7)+1,FIND("m",BT7)-FIND("h",BT7)-1))/1440))+IF(BU7="",0,IF(ISNUMBER(BU7),MOD(BU7,1),VALUE(LEFT(BU7,FIND("h",BU7)-1))/24+VALUE(MID(BU7,FIND("h",BU7)+1,FIND("m",BU7)-FIND("h",BU7)-1))/1440))+IF(BV7="",0,IF(ISNUMBER(BV7),MOD(BV7,1),VALUE(LEFT(BV7,FIND("h",BV7)-1))/24+VALUE(MID(BV7,FIND("h",BV7)+1,FIND("m",BV7)-FIND("h",BV7)-1))/1440))+IF(BW7="",0,IF(ISNUMBER(BW7),MOD(BW7,1),VALUE(LEFT(BW7,FIND("h",BW7)-1))/24+VALUE(MID(BW7,FIND("h",BW7)+1,FIND("m",BW7)-FIND("h",BW7)-1))/1440))+IF(BX7="",0,IF(ISNUMBER(BX7),MOD(BX7,1),VALUE(LEFT(BX7,FIND("h",BX7)-1))/24+VALUE(MID(BX7,FIND("h",BX7)+1,FIND("m",BX7)-FIND("h",BX7)-1))/1440))+IF(BY7="",0,IF(ISNUMBER(BY7),MOD(BY7,1),VALUE(LEFT(BY7,FIND("h",BY7)-1))/24+VALUE(MID(BY7,FIND("h",BY7)+1,FIND("m",BY7)-FIND("h",BY7)-1))/1440)))/(IF(BS7&lt;&gt;"",1,0)+IF(BT7&lt;&gt;"",1,0)+IF(BU7&lt;&gt;"",1,0)+IF(BV7&lt;&gt;"",1,0)+IF(BW7&lt;&gt;"",1,0)+IF(BX7&lt;&gt;"",1,0)+IF(BY7&lt;&gt;"",1,0)))</f>
        <v>0.37529761904761905</v>
      </c>
      <c r="CA7" s="38">
        <f t="shared" ref="CA7:CG7" si="4">IF(OR(CA5="",CA6=""),"",MOD((IF(ISNUMBER(CA6),MOD(CA6,1),VALUE(LEFT(CA6,FIND(":",CA6)-1))/24+VALUE(MID(CA6,FIND(":",CA6)+1,2))/1440)-IF(ISNUMBER(CA5),MOD(CA5,1),VALUE(LEFT(CA5,FIND(":",CA5)-1))/24+VALUE(MID(CA5,FIND(":",CA5)+1,2))/1440)),1))</f>
        <v>0.36458333333333326</v>
      </c>
      <c r="CB7" s="38">
        <f t="shared" si="4"/>
        <v>0.34236111111111112</v>
      </c>
      <c r="CC7" s="38">
        <f t="shared" si="4"/>
        <v>0.34027777777777779</v>
      </c>
      <c r="CD7" s="38">
        <f t="shared" si="4"/>
        <v>0.375</v>
      </c>
      <c r="CE7" s="38">
        <f t="shared" si="4"/>
        <v>0.40625</v>
      </c>
      <c r="CF7" s="38">
        <f t="shared" si="4"/>
        <v>0.41250000000000009</v>
      </c>
      <c r="CG7" s="707">
        <f t="shared" si="4"/>
        <v>0.33333333333333331</v>
      </c>
      <c r="CH7" s="652">
        <f>IF(IF(CA7&lt;&gt;"",1,0)+IF(CB7&lt;&gt;"",1,0)+IF(CC7&lt;&gt;"",1,0)+IF(CD7&lt;&gt;"",1,0)+IF(CE7&lt;&gt;"",1,0)+IF(CF7&lt;&gt;"",1,0)+IF(CG7&lt;&gt;"",1,0)=0,"",(IF(CA7="",0,IF(ISNUMBER(CA7),MOD(CA7,1),VALUE(LEFT(CA7,FIND("h",CA7)-1))/24+VALUE(MID(CA7,FIND("h",CA7)+1,FIND("m",CA7)-FIND("h",CA7)-1))/1440))+IF(CB7="",0,IF(ISNUMBER(CB7),MOD(CB7,1),VALUE(LEFT(CB7,FIND("h",CB7)-1))/24+VALUE(MID(CB7,FIND("h",CB7)+1,FIND("m",CB7)-FIND("h",CB7)-1))/1440))+IF(CC7="",0,IF(ISNUMBER(CC7),MOD(CC7,1),VALUE(LEFT(CC7,FIND("h",CC7)-1))/24+VALUE(MID(CC7,FIND("h",CC7)+1,FIND("m",CC7)-FIND("h",CC7)-1))/1440))+IF(CD7="",0,IF(ISNUMBER(CD7),MOD(CD7,1),VALUE(LEFT(CD7,FIND("h",CD7)-1))/24+VALUE(MID(CD7,FIND("h",CD7)+1,FIND("m",CD7)-FIND("h",CD7)-1))/1440))+IF(CE7="",0,IF(ISNUMBER(CE7),MOD(CE7,1),VALUE(LEFT(CE7,FIND("h",CE7)-1))/24+VALUE(MID(CE7,FIND("h",CE7)+1,FIND("m",CE7)-FIND("h",CE7)-1))/1440))+IF(CF7="",0,IF(ISNUMBER(CF7),MOD(CF7,1),VALUE(LEFT(CF7,FIND("h",CF7)-1))/24+VALUE(MID(CF7,FIND("h",CF7)+1,FIND("m",CF7)-FIND("h",CF7)-1))/1440))+IF(CG7="",0,IF(ISNUMBER(CG7),MOD(CG7,1),VALUE(LEFT(CG7,FIND("h",CG7)-1))/24+VALUE(MID(CG7,FIND("h",CG7)+1,FIND("m",CG7)-FIND("h",CG7)-1))/1440)))/(IF(CA7&lt;&gt;"",1,0)+IF(CB7&lt;&gt;"",1,0)+IF(CC7&lt;&gt;"",1,0)+IF(CD7&lt;&gt;"",1,0)+IF(CE7&lt;&gt;"",1,0)+IF(CF7&lt;&gt;"",1,0)+IF(CG7&lt;&gt;"",1,0)))</f>
        <v>0.36775793650793653</v>
      </c>
      <c r="CI7" s="982">
        <f t="shared" ref="CI7:CO7" si="5">IF(OR(CI5="",CI6=""),"",MOD((IF(ISNUMBER(CI6),MOD(CI6,1),VALUE(LEFT(CI6,FIND(":",CI6)-1))/24+VALUE(MID(CI6,FIND(":",CI6)+1,2))/1440)-IF(ISNUMBER(CI5),MOD(CI5,1),VALUE(LEFT(CI5,FIND(":",CI5)-1))/24+VALUE(MID(CI5,FIND(":",CI5)+1,2))/1440)),1))</f>
        <v>0.41597222222222219</v>
      </c>
      <c r="CJ7" s="38">
        <f t="shared" si="5"/>
        <v>0.41805555555555562</v>
      </c>
      <c r="CK7" s="38">
        <f t="shared" si="5"/>
        <v>0.36041666666666672</v>
      </c>
      <c r="CL7" s="38">
        <f t="shared" si="5"/>
        <v>0.3979166666666667</v>
      </c>
      <c r="CM7" s="38">
        <f t="shared" si="5"/>
        <v>0.3979166666666667</v>
      </c>
      <c r="CN7" s="38">
        <v>0.40555555555555556</v>
      </c>
      <c r="CO7" s="707">
        <f t="shared" si="5"/>
        <v>0.37083333333333335</v>
      </c>
      <c r="CP7" s="830">
        <f>IF(IF(CI7&lt;&gt;"",1,0)+IF(CJ7&lt;&gt;"",1,0)+IF(CK7&lt;&gt;"",1,0)+IF(CL7&lt;&gt;"",1,0)+IF(CM7&lt;&gt;"",1,0)+IF(CN7&lt;&gt;"",1,0)+IF(CO7&lt;&gt;"",1,0)=0,"",(IF(CI7="",0,IF(ISNUMBER(CI7),MOD(CI7,1),VALUE(LEFT(CI7,FIND("h",CI7)-1))/24+VALUE(MID(CI7,FIND("h",CI7)+1,FIND("m",CI7)-FIND("h",CI7)-1))/1440))+IF(CJ7="",0,IF(ISNUMBER(CJ7),MOD(CJ7,1),VALUE(LEFT(CJ7,FIND("h",CJ7)-1))/24+VALUE(MID(CJ7,FIND("h",CJ7)+1,FIND("m",CJ7)-FIND("h",CJ7)-1))/1440))+IF(CK7="",0,IF(ISNUMBER(CK7),MOD(CK7,1),VALUE(LEFT(CK7,FIND("h",CK7)-1))/24+VALUE(MID(CK7,FIND("h",CK7)+1,FIND("m",CK7)-FIND("h",CK7)-1))/1440))+IF(CL7="",0,IF(ISNUMBER(CL7),MOD(CL7,1),VALUE(LEFT(CL7,FIND("h",CL7)-1))/24+VALUE(MID(CL7,FIND("h",CL7)+1,FIND("m",CL7)-FIND("h",CL7)-1))/1440))+IF(CM7="",0,IF(ISNUMBER(CM7),MOD(CM7,1),VALUE(LEFT(CM7,FIND("h",CM7)-1))/24+VALUE(MID(CM7,FIND("h",CM7)+1,FIND("m",CM7)-FIND("h",CM7)-1))/1440))+IF(CN7="",0,IF(ISNUMBER(CN7),MOD(CN7,1),VALUE(LEFT(CN7,FIND("h",CN7)-1))/24+VALUE(MID(CN7,FIND("h",CN7)+1,FIND("m",CN7)-FIND("h",CN7)-1))/1440))+IF(CO7="",0,IF(ISNUMBER(CO7),MOD(CO7,1),VALUE(LEFT(CO7,FIND("h",CO7)-1))/24+VALUE(MID(CO7,FIND("h",CO7)+1,FIND("m",CO7)-FIND("h",CO7)-1))/1440)))/(IF(CI7&lt;&gt;"",1,0)+IF(CJ7&lt;&gt;"",1,0)+IF(CK7&lt;&gt;"",1,0)+IF(CL7&lt;&gt;"",1,0)+IF(CM7&lt;&gt;"",1,0)+IF(CN7&lt;&gt;"",1,0)+IF(CO7&lt;&gt;"",1,0)))</f>
        <v>0.39523809523809522</v>
      </c>
      <c r="CQ7" s="350">
        <f t="shared" ref="CQ7:CW7" si="6">IF(OR(CQ5="",CQ6=""),"",MOD((IF(ISNUMBER(CQ6),MOD(CQ6,1),VALUE(LEFT(CQ6,FIND(":",CQ6)-1))/24+VALUE(MID(CQ6,FIND(":",CQ6)+1,2))/1440)-IF(ISNUMBER(CQ5),MOD(CQ5,1),VALUE(LEFT(CQ5,FIND(":",CQ5)-1))/24+VALUE(MID(CQ5,FIND(":",CQ5)+1,2))/1440)),1))</f>
        <v>0.37569444444444433</v>
      </c>
      <c r="CR7" s="38">
        <f t="shared" si="6"/>
        <v>0.38125000000000009</v>
      </c>
      <c r="CS7" s="38">
        <f t="shared" si="6"/>
        <v>0.33124999999999993</v>
      </c>
      <c r="CT7" s="38" t="str">
        <f t="shared" si="6"/>
        <v/>
      </c>
      <c r="CU7" s="38" t="str">
        <f t="shared" si="6"/>
        <v/>
      </c>
      <c r="CV7" s="38" t="str">
        <f t="shared" si="6"/>
        <v/>
      </c>
      <c r="CW7" s="707" t="str">
        <f t="shared" si="6"/>
        <v/>
      </c>
      <c r="CX7" s="830">
        <f>IF(IF(CQ7&lt;&gt;"",1,0)+IF(CR7&lt;&gt;"",1,0)+IF(CS7&lt;&gt;"",1,0)+IF(CT7&lt;&gt;"",1,0)+IF(CU7&lt;&gt;"",1,0)+IF(CV7&lt;&gt;"",1,0)+IF(CW7&lt;&gt;"",1,0)=0,"",(IF(CQ7="",0,IF(ISNUMBER(CQ7),MOD(CQ7,1),VALUE(LEFT(CQ7,FIND("h",CQ7)-1))/24+VALUE(MID(CQ7,FIND("h",CQ7)+1,FIND("m",CQ7)-FIND("h",CQ7)-1))/1440))+IF(CR7="",0,IF(ISNUMBER(CR7),MOD(CR7,1),VALUE(LEFT(CR7,FIND("h",CR7)-1))/24+VALUE(MID(CR7,FIND("h",CR7)+1,FIND("m",CR7)-FIND("h",CR7)-1))/1440))+IF(CS7="",0,IF(ISNUMBER(CS7),MOD(CS7,1),VALUE(LEFT(CS7,FIND("h",CS7)-1))/24+VALUE(MID(CS7,FIND("h",CS7)+1,FIND("m",CS7)-FIND("h",CS7)-1))/1440))+IF(CT7="",0,IF(ISNUMBER(CT7),MOD(CT7,1),VALUE(LEFT(CT7,FIND("h",CT7)-1))/24+VALUE(MID(CT7,FIND("h",CT7)+1,FIND("m",CT7)-FIND("h",CT7)-1))/1440))+IF(CU7="",0,IF(ISNUMBER(CU7),MOD(CU7,1),VALUE(LEFT(CU7,FIND("h",CU7)-1))/24+VALUE(MID(CU7,FIND("h",CU7)+1,FIND("m",CU7)-FIND("h",CU7)-1))/1440))+IF(CV7="",0,IF(ISNUMBER(CV7),MOD(CV7,1),VALUE(LEFT(CV7,FIND("h",CV7)-1))/24+VALUE(MID(CV7,FIND("h",CV7)+1,FIND("m",CV7)-FIND("h",CV7)-1))/1440))+IF(CW7="",0,IF(ISNUMBER(CW7),MOD(CW7,1),VALUE(LEFT(CW7,FIND("h",CW7)-1))/24+VALUE(MID(CW7,FIND("h",CW7)+1,FIND("m",CW7)-FIND("h",CW7)-1))/1440)))/(IF(CQ7&lt;&gt;"",1,0)+IF(CR7&lt;&gt;"",1,0)+IF(CS7&lt;&gt;"",1,0)+IF(CT7&lt;&gt;"",1,0)+IF(CU7&lt;&gt;"",1,0)+IF(CV7&lt;&gt;"",1,0)+IF(CW7&lt;&gt;"",1,0)))</f>
        <v>0.36273148148148149</v>
      </c>
      <c r="CY7" s="350"/>
      <c r="CZ7" s="38" t="str">
        <f t="shared" ref="CZ7:DE7" si="7">IF(OR(CZ5="",CZ6=""),"",MOD((IF(ISNUMBER(CZ6),MOD(CZ6,1),VALUE(LEFT(CZ6,FIND(":",CZ6)-1))/24+VALUE(MID(CZ6,FIND(":",CZ6)+1,2))/1440)-IF(ISNUMBER(CZ5),MOD(CZ5,1),VALUE(LEFT(CZ5,FIND(":",CZ5)-1))/24+VALUE(MID(CZ5,FIND(":",CZ5)+1,2))/1440)),1))</f>
        <v/>
      </c>
      <c r="DA7" s="38" t="str">
        <f t="shared" si="7"/>
        <v/>
      </c>
      <c r="DB7" s="38" t="str">
        <f t="shared" si="7"/>
        <v/>
      </c>
      <c r="DC7" s="38" t="str">
        <f t="shared" si="7"/>
        <v/>
      </c>
      <c r="DD7" s="38" t="str">
        <f t="shared" si="7"/>
        <v/>
      </c>
      <c r="DE7" s="707" t="str">
        <f t="shared" si="7"/>
        <v/>
      </c>
      <c r="DF7" s="652" t="str">
        <f>IF(IF(CY7&lt;&gt;"",1,0)+IF(CZ7&lt;&gt;"",1,0)+IF(DA7&lt;&gt;"",1,0)+IF(DB7&lt;&gt;"",1,0)+IF(DC7&lt;&gt;"",1,0)+IF(DD7&lt;&gt;"",1,0)+IF(DE7&lt;&gt;"",1,0)=0,"",(IF(CY7="",0,IF(ISNUMBER(CY7),MOD(CY7,1),VALUE(LEFT(CY7,FIND("h",CY7)-1))/24+VALUE(MID(CY7,FIND("h",CY7)+1,FIND("m",CY7)-FIND("h",CY7)-1))/1440))+IF(CZ7="",0,IF(ISNUMBER(CZ7),MOD(CZ7,1),VALUE(LEFT(CZ7,FIND("h",CZ7)-1))/24+VALUE(MID(CZ7,FIND("h",CZ7)+1,FIND("m",CZ7)-FIND("h",CZ7)-1))/1440))+IF(DA7="",0,IF(ISNUMBER(DA7),MOD(DA7,1),VALUE(LEFT(DA7,FIND("h",DA7)-1))/24+VALUE(MID(DA7,FIND("h",DA7)+1,FIND("m",DA7)-FIND("h",DA7)-1))/1440))+IF(DB7="",0,IF(ISNUMBER(DB7),MOD(DB7,1),VALUE(LEFT(DB7,FIND("h",DB7)-1))/24+VALUE(MID(DB7,FIND("h",DB7)+1,FIND("m",DB7)-FIND("h",DB7)-1))/1440))+IF(DC7="",0,IF(ISNUMBER(DC7),MOD(DC7,1),VALUE(LEFT(DC7,FIND("h",DC7)-1))/24+VALUE(MID(DC7,FIND("h",DC7)+1,FIND("m",DC7)-FIND("h",DC7)-1))/1440))+IF(DD7="",0,IF(ISNUMBER(DD7),MOD(DD7,1),VALUE(LEFT(DD7,FIND("h",DD7)-1))/24+VALUE(MID(DD7,FIND("h",DD7)+1,FIND("m",DD7)-FIND("h",DD7)-1))/1440))+IF(DE7="",0,IF(ISNUMBER(DE7),MOD(DE7,1),VALUE(LEFT(DE7,FIND("h",DE7)-1))/24+VALUE(MID(DE7,FIND("h",DE7)+1,FIND("m",DE7)-FIND("h",DE7)-1))/1440)))/(IF(CY7&lt;&gt;"",1,0)+IF(CZ7&lt;&gt;"",1,0)+IF(DA7&lt;&gt;"",1,0)+IF(DB7&lt;&gt;"",1,0)+IF(DC7&lt;&gt;"",1,0)+IF(DD7&lt;&gt;"",1,0)+IF(DE7&lt;&gt;"",1,0)))</f>
        <v/>
      </c>
      <c r="DG7" s="386"/>
    </row>
    <row r="8" spans="1:111" ht="18" customHeight="1">
      <c r="A8" s="40"/>
      <c r="B8" s="49"/>
      <c r="C8" s="21"/>
      <c r="D8" s="50"/>
      <c r="E8" s="50"/>
      <c r="F8" s="21"/>
      <c r="G8" s="712"/>
      <c r="H8" s="662"/>
      <c r="I8" s="390"/>
      <c r="J8" s="49"/>
      <c r="K8" s="21"/>
      <c r="L8" s="21"/>
      <c r="M8" s="21"/>
      <c r="N8" s="21"/>
      <c r="O8" s="21"/>
      <c r="P8" s="712"/>
      <c r="Q8" s="769"/>
      <c r="R8" s="390"/>
      <c r="S8" s="352"/>
      <c r="T8" s="21"/>
      <c r="U8" s="21"/>
      <c r="V8" s="21"/>
      <c r="W8" s="21"/>
      <c r="X8" s="21"/>
      <c r="Y8" s="712"/>
      <c r="Z8" s="841"/>
      <c r="AA8" s="352"/>
      <c r="AB8" s="21"/>
      <c r="AC8" s="21"/>
      <c r="AD8" s="21"/>
      <c r="AE8" s="21"/>
      <c r="AF8" s="21"/>
      <c r="AG8" s="712"/>
      <c r="AH8" s="769"/>
      <c r="AI8" s="440"/>
      <c r="AJ8" s="21"/>
      <c r="AK8" s="21"/>
      <c r="AL8" s="21"/>
      <c r="AM8" s="21"/>
      <c r="AN8" s="21"/>
      <c r="AO8" s="712"/>
      <c r="AP8" s="769"/>
      <c r="AQ8" s="390"/>
      <c r="AR8" s="440"/>
      <c r="AS8" s="21"/>
      <c r="AT8" s="21"/>
      <c r="AU8" s="21"/>
      <c r="AV8" s="21"/>
      <c r="AW8" s="21"/>
      <c r="AX8" s="712"/>
      <c r="AY8" s="769"/>
      <c r="AZ8" s="390"/>
      <c r="BA8" s="440"/>
      <c r="BB8" s="21"/>
      <c r="BC8" s="21"/>
      <c r="BD8" s="21"/>
      <c r="BE8" s="21"/>
      <c r="BF8" s="21"/>
      <c r="BG8" s="712"/>
      <c r="BH8" s="769"/>
      <c r="BI8" s="390"/>
      <c r="BJ8" s="440"/>
      <c r="BK8" s="21"/>
      <c r="BL8" s="21"/>
      <c r="BM8" s="21"/>
      <c r="BN8" s="21"/>
      <c r="BO8" s="21"/>
      <c r="BP8" s="712"/>
      <c r="BQ8" s="769"/>
      <c r="BR8" s="390"/>
      <c r="BS8" s="440"/>
      <c r="BT8" s="21"/>
      <c r="BU8" s="21"/>
      <c r="BV8" s="21"/>
      <c r="BW8" s="21"/>
      <c r="BX8" s="21"/>
      <c r="BY8" s="712"/>
      <c r="BZ8" s="769"/>
      <c r="CA8" s="440"/>
      <c r="CB8" s="21"/>
      <c r="CC8" s="21"/>
      <c r="CD8" s="21"/>
      <c r="CE8" s="21"/>
      <c r="CF8" s="21"/>
      <c r="CG8" s="712"/>
      <c r="CH8" s="769"/>
      <c r="CI8" s="440"/>
      <c r="CJ8" s="21"/>
      <c r="CK8" s="21"/>
      <c r="CL8" s="21"/>
      <c r="CM8" s="21"/>
      <c r="CN8" s="21"/>
      <c r="CO8" s="712"/>
      <c r="CP8" s="841"/>
      <c r="CQ8" s="352"/>
      <c r="CR8" s="21"/>
      <c r="CS8" s="21"/>
      <c r="CT8" s="21"/>
      <c r="CU8" s="21"/>
      <c r="CV8" s="21"/>
      <c r="CW8" s="712"/>
      <c r="CX8" s="841"/>
      <c r="CY8" s="352"/>
      <c r="CZ8" s="21"/>
      <c r="DA8" s="21"/>
      <c r="DB8" s="21"/>
      <c r="DC8" s="21"/>
      <c r="DD8" s="21"/>
      <c r="DE8" s="712"/>
      <c r="DF8" s="769"/>
      <c r="DG8" s="390"/>
    </row>
    <row r="9" spans="1:111" ht="28" customHeight="1">
      <c r="A9" s="199" t="s">
        <v>65</v>
      </c>
      <c r="B9" s="1890"/>
      <c r="C9" s="1847"/>
      <c r="D9" s="1847"/>
      <c r="E9" s="1847"/>
      <c r="F9" s="1847"/>
      <c r="G9" s="1891"/>
      <c r="H9" s="695"/>
      <c r="I9" s="387"/>
      <c r="J9" s="1892" t="s">
        <v>66</v>
      </c>
      <c r="K9" s="1847"/>
      <c r="L9" s="1847"/>
      <c r="M9" s="1847"/>
      <c r="N9" s="1847"/>
      <c r="O9" s="1847"/>
      <c r="P9" s="1891"/>
      <c r="Q9" s="796"/>
      <c r="R9" s="387"/>
      <c r="S9" s="1892" t="s">
        <v>67</v>
      </c>
      <c r="T9" s="1847"/>
      <c r="U9" s="1847"/>
      <c r="V9" s="1847"/>
      <c r="W9" s="1847"/>
      <c r="X9" s="1847"/>
      <c r="Y9" s="1891"/>
      <c r="Z9" s="870"/>
      <c r="AA9" s="1892" t="s">
        <v>67</v>
      </c>
      <c r="AB9" s="1847"/>
      <c r="AC9" s="1847"/>
      <c r="AD9" s="1847"/>
      <c r="AE9" s="1847"/>
      <c r="AF9" s="1847"/>
      <c r="AG9" s="1891"/>
      <c r="AH9" s="796"/>
      <c r="AI9" s="1892"/>
      <c r="AJ9" s="1847"/>
      <c r="AK9" s="1847"/>
      <c r="AL9" s="1847"/>
      <c r="AM9" s="1847"/>
      <c r="AN9" s="1847"/>
      <c r="AO9" s="1891"/>
      <c r="AP9" s="796" t="s">
        <v>68</v>
      </c>
      <c r="AQ9" s="387"/>
      <c r="AR9" s="1892"/>
      <c r="AS9" s="1847"/>
      <c r="AT9" s="1847"/>
      <c r="AU9" s="1847"/>
      <c r="AV9" s="1847"/>
      <c r="AW9" s="1847"/>
      <c r="AX9" s="1891"/>
      <c r="AY9" s="796"/>
      <c r="AZ9" s="387"/>
      <c r="BA9" s="1892"/>
      <c r="BB9" s="1847"/>
      <c r="BC9" s="1847"/>
      <c r="BD9" s="1847"/>
      <c r="BE9" s="1847"/>
      <c r="BF9" s="1847"/>
      <c r="BG9" s="1891"/>
      <c r="BH9" s="796"/>
      <c r="BI9" s="387"/>
      <c r="BJ9" s="1892" t="s">
        <v>69</v>
      </c>
      <c r="BK9" s="1847"/>
      <c r="BL9" s="1847"/>
      <c r="BM9" s="1847"/>
      <c r="BN9" s="1847"/>
      <c r="BO9" s="1847"/>
      <c r="BP9" s="1891"/>
      <c r="BQ9" s="796"/>
      <c r="BR9" s="387"/>
      <c r="BS9" s="1892" t="s">
        <v>69</v>
      </c>
      <c r="BT9" s="1847"/>
      <c r="BU9" s="1847"/>
      <c r="BV9" s="1847"/>
      <c r="BW9" s="1847"/>
      <c r="BX9" s="1847"/>
      <c r="BY9" s="1891"/>
      <c r="BZ9" s="796"/>
      <c r="CA9" s="1892"/>
      <c r="CB9" s="1847"/>
      <c r="CC9" s="1847"/>
      <c r="CD9" s="1847"/>
      <c r="CE9" s="1847"/>
      <c r="CF9" s="1847"/>
      <c r="CG9" s="1891"/>
      <c r="CH9" s="796"/>
      <c r="CI9" s="1892"/>
      <c r="CJ9" s="1847"/>
      <c r="CK9" s="1847"/>
      <c r="CL9" s="1847"/>
      <c r="CM9" s="1847"/>
      <c r="CN9" s="1847"/>
      <c r="CO9" s="1891"/>
      <c r="CP9" s="870"/>
      <c r="CQ9" s="1892"/>
      <c r="CR9" s="1847"/>
      <c r="CS9" s="1847"/>
      <c r="CT9" s="1847"/>
      <c r="CU9" s="1847"/>
      <c r="CV9" s="1847"/>
      <c r="CW9" s="1891"/>
      <c r="CX9" s="870"/>
      <c r="CY9" s="1892"/>
      <c r="CZ9" s="1847"/>
      <c r="DA9" s="1847"/>
      <c r="DB9" s="1847"/>
      <c r="DC9" s="1847"/>
      <c r="DD9" s="1847"/>
      <c r="DE9" s="1891"/>
      <c r="DF9" s="796"/>
      <c r="DG9" s="387"/>
    </row>
    <row r="10" spans="1:111" s="993" customFormat="1" ht="22" customHeight="1">
      <c r="A10" s="1021" t="s">
        <v>70</v>
      </c>
      <c r="B10" s="1022"/>
      <c r="C10" s="1023"/>
      <c r="D10" s="1023"/>
      <c r="E10" s="1023"/>
      <c r="F10" s="1023"/>
      <c r="G10" s="1024"/>
      <c r="H10" s="1025" t="str">
        <f>IF(COUNT(B10:G10)=0,"",AVERAGE(B10:G10))</f>
        <v/>
      </c>
      <c r="I10" s="988"/>
      <c r="J10" s="1026" t="s">
        <v>46</v>
      </c>
      <c r="K10" s="1023"/>
      <c r="L10" s="1023">
        <v>0</v>
      </c>
      <c r="M10" s="1023"/>
      <c r="N10" s="1023">
        <v>-1.5</v>
      </c>
      <c r="O10" s="1023"/>
      <c r="P10" s="1024"/>
      <c r="Q10" s="1027">
        <f>IF(COUNT(J10:P10)=0,"",AVERAGE(J10:P10))</f>
        <v>-0.75</v>
      </c>
      <c r="R10" s="988"/>
      <c r="S10" s="1028">
        <v>0</v>
      </c>
      <c r="T10" s="1023"/>
      <c r="U10" s="1023">
        <v>1.5</v>
      </c>
      <c r="V10" s="1023"/>
      <c r="W10" s="1023">
        <v>1.5</v>
      </c>
      <c r="X10" s="1023"/>
      <c r="Y10" s="1024"/>
      <c r="Z10" s="1029">
        <v>1.5</v>
      </c>
      <c r="AA10" s="1028">
        <v>1</v>
      </c>
      <c r="AB10" s="1023"/>
      <c r="AC10" s="1023">
        <v>1</v>
      </c>
      <c r="AD10" s="1023"/>
      <c r="AE10" s="1023"/>
      <c r="AF10" s="1023"/>
      <c r="AG10" s="1024"/>
      <c r="AH10" s="1027">
        <f>SUM(AA10:AG10)</f>
        <v>2</v>
      </c>
      <c r="AI10" s="1030">
        <v>1</v>
      </c>
      <c r="AJ10" s="1023"/>
      <c r="AK10" s="1023">
        <v>1</v>
      </c>
      <c r="AL10" s="1023"/>
      <c r="AM10" s="1023"/>
      <c r="AN10" s="1023"/>
      <c r="AO10" s="1024"/>
      <c r="AP10" s="1027">
        <f>SUM(AI10:AO10)</f>
        <v>2</v>
      </c>
      <c r="AQ10" s="988"/>
      <c r="AR10" s="1023">
        <v>1</v>
      </c>
      <c r="AS10" s="1023"/>
      <c r="AT10" s="1023">
        <v>1</v>
      </c>
      <c r="AU10" s="1023"/>
      <c r="AV10" s="1023">
        <v>1</v>
      </c>
      <c r="AW10" s="1023"/>
      <c r="AX10" s="1024"/>
      <c r="AY10" s="1027">
        <f>SUM(AR10:AX10)</f>
        <v>3</v>
      </c>
      <c r="AZ10" s="988"/>
      <c r="BA10" s="1023">
        <v>0.5</v>
      </c>
      <c r="BB10" s="1023"/>
      <c r="BC10" s="1023">
        <v>0.25</v>
      </c>
      <c r="BD10" s="1023"/>
      <c r="BE10" s="1023"/>
      <c r="BF10" s="1023"/>
      <c r="BG10" s="1024"/>
      <c r="BH10" s="1027">
        <f>SUM(BA10:BG10)</f>
        <v>0.75</v>
      </c>
      <c r="BI10" s="988"/>
      <c r="BJ10" s="1031"/>
      <c r="BK10" s="1031"/>
      <c r="BL10" s="1031">
        <v>0.25</v>
      </c>
      <c r="BM10" s="1031"/>
      <c r="BN10" s="1031"/>
      <c r="BO10" s="1031"/>
      <c r="BP10" s="1032"/>
      <c r="BQ10" s="1033">
        <f>SUM(BJ10:BP10)</f>
        <v>0.25</v>
      </c>
      <c r="BR10" s="988"/>
      <c r="BS10" s="1034">
        <v>0.5</v>
      </c>
      <c r="BT10" s="1031"/>
      <c r="BU10" s="1031"/>
      <c r="BV10" s="1031"/>
      <c r="BW10" s="1031">
        <v>0.25</v>
      </c>
      <c r="BX10" s="1031"/>
      <c r="BY10" s="1032"/>
      <c r="BZ10" s="1033">
        <f>SUM(BS10:BY10)</f>
        <v>0.75</v>
      </c>
      <c r="CA10" s="1031"/>
      <c r="CB10" s="1031"/>
      <c r="CC10" s="1031">
        <v>0.25</v>
      </c>
      <c r="CD10" s="1035"/>
      <c r="CE10" s="1035"/>
      <c r="CF10" s="1031"/>
      <c r="CG10" s="1032"/>
      <c r="CH10" s="1033">
        <f>SUM(CA10:CG10)</f>
        <v>0.25</v>
      </c>
      <c r="CI10" s="1031">
        <v>0.25</v>
      </c>
      <c r="CJ10" s="1031"/>
      <c r="CK10" s="1031"/>
      <c r="CL10" s="1035"/>
      <c r="CM10" s="1031">
        <v>0.25</v>
      </c>
      <c r="CN10" s="1031"/>
      <c r="CO10" s="1032"/>
      <c r="CP10" s="1139">
        <f>SUM(CI10:CO10)</f>
        <v>0.5</v>
      </c>
      <c r="CQ10" s="1125"/>
      <c r="CR10" s="1031"/>
      <c r="CS10" s="1031">
        <v>0.25</v>
      </c>
      <c r="CT10" s="1035"/>
      <c r="CU10" s="1031"/>
      <c r="CV10" s="1031"/>
      <c r="CW10" s="1032"/>
      <c r="CX10" s="1139">
        <f>SUM(CQ10:CW10)</f>
        <v>0.25</v>
      </c>
      <c r="CY10" s="1125"/>
      <c r="CZ10" s="1031"/>
      <c r="DA10" s="1031"/>
      <c r="DB10" s="1035"/>
      <c r="DC10" s="1031"/>
      <c r="DD10" s="1031"/>
      <c r="DE10" s="1032"/>
      <c r="DF10" s="1033">
        <f>SUM(CY10:DE10)</f>
        <v>0</v>
      </c>
      <c r="DG10" s="988"/>
    </row>
    <row r="11" spans="1:111" ht="113" customHeight="1">
      <c r="A11" s="200" t="s">
        <v>71</v>
      </c>
      <c r="B11" s="201"/>
      <c r="C11" s="22"/>
      <c r="D11" s="22"/>
      <c r="E11" s="22"/>
      <c r="F11" s="22"/>
      <c r="G11" s="750"/>
      <c r="H11" s="696"/>
      <c r="I11" s="394"/>
      <c r="J11" s="487" t="s">
        <v>72</v>
      </c>
      <c r="K11" s="22"/>
      <c r="L11" s="648" t="s">
        <v>73</v>
      </c>
      <c r="M11" s="22"/>
      <c r="N11" s="470" t="s">
        <v>74</v>
      </c>
      <c r="O11" s="22"/>
      <c r="P11" s="750"/>
      <c r="Q11" s="797"/>
      <c r="R11" s="394"/>
      <c r="S11" s="471" t="s">
        <v>75</v>
      </c>
      <c r="T11" s="22"/>
      <c r="U11" s="470" t="s">
        <v>76</v>
      </c>
      <c r="V11" s="22"/>
      <c r="W11" s="486" t="s">
        <v>77</v>
      </c>
      <c r="X11" s="483"/>
      <c r="Y11" s="902"/>
      <c r="Z11" s="871"/>
      <c r="AA11" s="484" t="s">
        <v>78</v>
      </c>
      <c r="AB11" s="483"/>
      <c r="AC11" s="486" t="s">
        <v>79</v>
      </c>
      <c r="AD11" s="483"/>
      <c r="AE11" s="486"/>
      <c r="AF11" s="483"/>
      <c r="AG11" s="902"/>
      <c r="AH11" s="928"/>
      <c r="AI11" s="485" t="s">
        <v>80</v>
      </c>
      <c r="AJ11" s="483"/>
      <c r="AK11" s="486" t="s">
        <v>81</v>
      </c>
      <c r="AL11" s="483"/>
      <c r="AM11" s="486"/>
      <c r="AN11" s="483"/>
      <c r="AO11" s="902"/>
      <c r="AP11" s="928"/>
      <c r="AQ11" s="394"/>
      <c r="AR11" s="486" t="s">
        <v>82</v>
      </c>
      <c r="AS11" s="483"/>
      <c r="AT11" s="486" t="s">
        <v>83</v>
      </c>
      <c r="AU11" s="483"/>
      <c r="AV11" s="486" t="s">
        <v>84</v>
      </c>
      <c r="AW11" s="483"/>
      <c r="AX11" s="902"/>
      <c r="AY11" s="928"/>
      <c r="AZ11" s="394"/>
      <c r="BA11" s="486" t="s">
        <v>85</v>
      </c>
      <c r="BB11" s="483"/>
      <c r="BC11" s="486" t="s">
        <v>86</v>
      </c>
      <c r="BD11" s="483"/>
      <c r="BE11" s="486"/>
      <c r="BF11" s="483"/>
      <c r="BG11" s="902"/>
      <c r="BH11" s="928"/>
      <c r="BI11" s="394"/>
      <c r="BJ11" s="587"/>
      <c r="BK11" s="588"/>
      <c r="BL11" s="587" t="s">
        <v>87</v>
      </c>
      <c r="BM11" s="588"/>
      <c r="BN11" s="1036" t="s">
        <v>88</v>
      </c>
      <c r="BO11" s="588"/>
      <c r="BP11" s="962"/>
      <c r="BQ11" s="954"/>
      <c r="BR11" s="394"/>
      <c r="BS11" s="618" t="s">
        <v>89</v>
      </c>
      <c r="BT11" s="588"/>
      <c r="BU11" s="1036" t="s">
        <v>90</v>
      </c>
      <c r="BV11" s="588"/>
      <c r="BW11" s="587" t="s">
        <v>91</v>
      </c>
      <c r="BX11" s="588"/>
      <c r="BY11" s="962"/>
      <c r="BZ11" s="954"/>
      <c r="CA11" s="1036" t="s">
        <v>92</v>
      </c>
      <c r="CB11" s="588"/>
      <c r="CC11" s="587" t="s">
        <v>93</v>
      </c>
      <c r="CD11" s="968"/>
      <c r="CE11" s="1036" t="s">
        <v>94</v>
      </c>
      <c r="CF11" s="588"/>
      <c r="CG11" s="962"/>
      <c r="CH11" s="954"/>
      <c r="CI11" s="587" t="s">
        <v>95</v>
      </c>
      <c r="CJ11" s="588"/>
      <c r="CK11" s="1036" t="s">
        <v>96</v>
      </c>
      <c r="CL11" s="968"/>
      <c r="CM11" s="587" t="s">
        <v>404</v>
      </c>
      <c r="CN11" s="588"/>
      <c r="CO11" s="962"/>
      <c r="CP11" s="1140"/>
      <c r="CQ11" s="1126" t="s">
        <v>427</v>
      </c>
      <c r="CR11" s="588"/>
      <c r="CS11" s="587" t="s">
        <v>417</v>
      </c>
      <c r="CT11" s="968"/>
      <c r="CU11" s="1036" t="s">
        <v>439</v>
      </c>
      <c r="CV11" s="588"/>
      <c r="CW11" s="962"/>
      <c r="CX11" s="1140"/>
      <c r="CY11" s="1126"/>
      <c r="CZ11" s="588"/>
      <c r="DA11" s="587"/>
      <c r="DB11" s="968"/>
      <c r="DC11" s="587"/>
      <c r="DD11" s="588"/>
      <c r="DE11" s="962"/>
      <c r="DF11" s="954"/>
      <c r="DG11" s="394"/>
    </row>
    <row r="12" spans="1:111" s="993" customFormat="1" ht="22" customHeight="1">
      <c r="A12" s="1010" t="s">
        <v>70</v>
      </c>
      <c r="B12" s="1011"/>
      <c r="C12" s="1012"/>
      <c r="D12" s="1012"/>
      <c r="E12" s="1012"/>
      <c r="F12" s="1012"/>
      <c r="G12" s="1013"/>
      <c r="H12" s="1014" t="str">
        <f>IF(COUNT(B12:G12)=0,"",AVERAGE(B12:G12))</f>
        <v/>
      </c>
      <c r="I12" s="988"/>
      <c r="J12" s="1015" t="s">
        <v>46</v>
      </c>
      <c r="K12" s="1012"/>
      <c r="L12" s="1012"/>
      <c r="M12" s="1012"/>
      <c r="N12" s="1012" t="s">
        <v>46</v>
      </c>
      <c r="O12" s="1012"/>
      <c r="P12" s="1013"/>
      <c r="Q12" s="1016" t="s">
        <v>46</v>
      </c>
      <c r="R12" s="988"/>
      <c r="S12" s="1017"/>
      <c r="T12" s="1012"/>
      <c r="U12" s="1012">
        <v>0.25</v>
      </c>
      <c r="V12" s="1012"/>
      <c r="W12" s="1012"/>
      <c r="X12" s="1012"/>
      <c r="Y12" s="1013"/>
      <c r="Z12" s="1018">
        <f>SUM(S12:Y12)</f>
        <v>0.25</v>
      </c>
      <c r="AA12" s="1017">
        <v>0.25</v>
      </c>
      <c r="AB12" s="1012"/>
      <c r="AC12" s="1012"/>
      <c r="AD12" s="1012"/>
      <c r="AE12" s="1012"/>
      <c r="AF12" s="1012"/>
      <c r="AG12" s="1013"/>
      <c r="AH12" s="1016">
        <f>SUM(AA12:AG12)</f>
        <v>0.25</v>
      </c>
      <c r="AI12" s="1019">
        <v>0.25</v>
      </c>
      <c r="AJ12" s="1012"/>
      <c r="AK12" s="1012"/>
      <c r="AL12" s="1012"/>
      <c r="AM12" s="1012"/>
      <c r="AN12" s="1012"/>
      <c r="AO12" s="1013"/>
      <c r="AP12" s="1016">
        <f>SUM(AI12:AO12)</f>
        <v>0.25</v>
      </c>
      <c r="AQ12" s="988"/>
      <c r="AR12" s="1012"/>
      <c r="AS12" s="1012"/>
      <c r="AT12" s="1012">
        <v>0.25</v>
      </c>
      <c r="AU12" s="1012"/>
      <c r="AV12" s="1012"/>
      <c r="AW12" s="1012"/>
      <c r="AX12" s="1013"/>
      <c r="AY12" s="1016">
        <f>SUM(AR12:AX12)</f>
        <v>0.25</v>
      </c>
      <c r="AZ12" s="988"/>
      <c r="BA12" s="1012">
        <v>0.25</v>
      </c>
      <c r="BB12" s="1012"/>
      <c r="BC12" s="1012"/>
      <c r="BD12" s="1012"/>
      <c r="BE12" s="1012"/>
      <c r="BF12" s="1012"/>
      <c r="BG12" s="1013"/>
      <c r="BH12" s="1016">
        <f>SUM(BA12:BG12)</f>
        <v>0.25</v>
      </c>
      <c r="BI12" s="988"/>
      <c r="BJ12" s="1012"/>
      <c r="BK12" s="1012"/>
      <c r="BL12" s="1012">
        <v>0.5</v>
      </c>
      <c r="BM12" s="1012"/>
      <c r="BN12" s="1012"/>
      <c r="BO12" s="1012"/>
      <c r="BP12" s="1013"/>
      <c r="BQ12" s="1016">
        <f>SUM(BJ12:BP12)</f>
        <v>0.5</v>
      </c>
      <c r="BR12" s="988"/>
      <c r="BS12" s="1012">
        <v>0.25</v>
      </c>
      <c r="BT12" s="1012"/>
      <c r="BU12" s="1012"/>
      <c r="BV12" s="1012"/>
      <c r="BW12" s="1012">
        <v>0.25</v>
      </c>
      <c r="BX12" s="1012"/>
      <c r="BY12" s="1013"/>
      <c r="BZ12" s="1016">
        <f>SUM(BS12:BY12)</f>
        <v>0.5</v>
      </c>
      <c r="CA12" s="1012"/>
      <c r="CB12" s="1012"/>
      <c r="CC12" s="1012">
        <v>0.25</v>
      </c>
      <c r="CD12" s="1020"/>
      <c r="CE12" s="1012"/>
      <c r="CF12" s="1012"/>
      <c r="CG12" s="1013"/>
      <c r="CH12" s="1016">
        <f>SUM(CA12:CG12)</f>
        <v>0.25</v>
      </c>
      <c r="CI12" s="1012">
        <v>0.25</v>
      </c>
      <c r="CJ12" s="1012"/>
      <c r="CK12" s="1012"/>
      <c r="CL12" s="1020"/>
      <c r="CM12" s="1012">
        <v>0.25</v>
      </c>
      <c r="CN12" s="1012"/>
      <c r="CO12" s="1013"/>
      <c r="CP12" s="1018">
        <f>SUM(CI12:CO12)</f>
        <v>0.5</v>
      </c>
      <c r="CQ12" s="1017"/>
      <c r="CR12" s="1012"/>
      <c r="CS12" s="1012">
        <v>0.25</v>
      </c>
      <c r="CT12" s="1020"/>
      <c r="CU12" s="1012"/>
      <c r="CV12" s="1012"/>
      <c r="CW12" s="1013"/>
      <c r="CX12" s="1018">
        <f>SUM(CQ12:CW12)</f>
        <v>0.25</v>
      </c>
      <c r="CY12" s="1017"/>
      <c r="CZ12" s="1012"/>
      <c r="DA12" s="1012"/>
      <c r="DB12" s="1020"/>
      <c r="DC12" s="1012"/>
      <c r="DD12" s="1012"/>
      <c r="DE12" s="1013"/>
      <c r="DF12" s="1016">
        <f>SUM(CY12:DE12)</f>
        <v>0</v>
      </c>
      <c r="DG12" s="988"/>
    </row>
    <row r="13" spans="1:111" ht="104" customHeight="1">
      <c r="A13" s="202" t="s">
        <v>97</v>
      </c>
      <c r="B13" s="203"/>
      <c r="C13" s="24"/>
      <c r="D13" s="24"/>
      <c r="E13" s="24"/>
      <c r="F13" s="24"/>
      <c r="G13" s="751"/>
      <c r="H13" s="697"/>
      <c r="I13" s="394"/>
      <c r="J13" s="488" t="s">
        <v>98</v>
      </c>
      <c r="K13" s="24"/>
      <c r="L13" s="24"/>
      <c r="M13" s="24"/>
      <c r="N13" s="489" t="s">
        <v>424</v>
      </c>
      <c r="O13" s="24"/>
      <c r="P13" s="751"/>
      <c r="Q13" s="798"/>
      <c r="R13" s="394"/>
      <c r="S13" s="479"/>
      <c r="T13" s="480"/>
      <c r="U13" s="481" t="s">
        <v>99</v>
      </c>
      <c r="V13" s="480"/>
      <c r="W13" s="480"/>
      <c r="X13" s="480"/>
      <c r="Y13" s="903"/>
      <c r="Z13" s="872"/>
      <c r="AA13" s="479" t="s">
        <v>100</v>
      </c>
      <c r="AB13" s="480"/>
      <c r="AC13" s="481"/>
      <c r="AD13" s="480"/>
      <c r="AE13" s="480"/>
      <c r="AF13" s="480"/>
      <c r="AG13" s="903"/>
      <c r="AH13" s="929"/>
      <c r="AI13" s="482" t="s">
        <v>101</v>
      </c>
      <c r="AJ13" s="480"/>
      <c r="AK13" s="481"/>
      <c r="AL13" s="480"/>
      <c r="AM13" s="539"/>
      <c r="AN13" s="480"/>
      <c r="AO13" s="903"/>
      <c r="AP13" s="929"/>
      <c r="AQ13" s="394"/>
      <c r="AR13" s="539"/>
      <c r="AS13" s="480"/>
      <c r="AT13" s="570" t="s">
        <v>102</v>
      </c>
      <c r="AU13" s="480"/>
      <c r="AV13" s="539"/>
      <c r="AW13" s="480"/>
      <c r="AX13" s="903"/>
      <c r="AY13" s="929"/>
      <c r="AZ13" s="394"/>
      <c r="BA13" s="539" t="s">
        <v>103</v>
      </c>
      <c r="BB13" s="480"/>
      <c r="BC13" s="481"/>
      <c r="BD13" s="480"/>
      <c r="BE13" s="539"/>
      <c r="BF13" s="480"/>
      <c r="BG13" s="903"/>
      <c r="BH13" s="929"/>
      <c r="BI13" s="394"/>
      <c r="BJ13" s="570"/>
      <c r="BK13" s="570"/>
      <c r="BL13" s="589" t="s">
        <v>104</v>
      </c>
      <c r="BM13" s="570"/>
      <c r="BN13" s="570"/>
      <c r="BO13" s="570"/>
      <c r="BP13" s="963"/>
      <c r="BQ13" s="955"/>
      <c r="BR13" s="394"/>
      <c r="BS13" s="570" t="s">
        <v>105</v>
      </c>
      <c r="BT13" s="570"/>
      <c r="BU13" s="589"/>
      <c r="BV13" s="570"/>
      <c r="BW13" s="570" t="s">
        <v>106</v>
      </c>
      <c r="BX13" s="570"/>
      <c r="BY13" s="963"/>
      <c r="BZ13" s="955"/>
      <c r="CA13" s="570"/>
      <c r="CB13" s="570"/>
      <c r="CC13" s="589" t="s">
        <v>107</v>
      </c>
      <c r="CD13" s="969"/>
      <c r="CE13" s="570"/>
      <c r="CF13" s="570"/>
      <c r="CG13" s="963"/>
      <c r="CH13" s="955"/>
      <c r="CI13" s="570" t="s">
        <v>108</v>
      </c>
      <c r="CJ13" s="570"/>
      <c r="CK13" s="589"/>
      <c r="CL13" s="969"/>
      <c r="CM13" s="570" t="s">
        <v>405</v>
      </c>
      <c r="CN13" s="570"/>
      <c r="CO13" s="963"/>
      <c r="CP13" s="1141"/>
      <c r="CQ13" s="1127"/>
      <c r="CR13" s="570"/>
      <c r="CS13" s="589" t="s">
        <v>416</v>
      </c>
      <c r="CT13" s="969"/>
      <c r="CU13" s="570"/>
      <c r="CV13" s="570"/>
      <c r="CW13" s="963"/>
      <c r="CX13" s="1141"/>
      <c r="CY13" s="1127"/>
      <c r="CZ13" s="570"/>
      <c r="DA13" s="589"/>
      <c r="DB13" s="969"/>
      <c r="DC13" s="570"/>
      <c r="DD13" s="570"/>
      <c r="DE13" s="963"/>
      <c r="DF13" s="955"/>
      <c r="DG13" s="394"/>
    </row>
    <row r="14" spans="1:111" s="993" customFormat="1" ht="22" customHeight="1">
      <c r="A14" s="1001" t="s">
        <v>70</v>
      </c>
      <c r="B14" s="1002"/>
      <c r="C14" s="529"/>
      <c r="D14" s="529"/>
      <c r="E14" s="529"/>
      <c r="F14" s="529"/>
      <c r="G14" s="941"/>
      <c r="H14" s="1003" t="str">
        <f>IF(COUNT(B14:G14)=0,"",AVERAGE(B14:G14))</f>
        <v/>
      </c>
      <c r="I14" s="988"/>
      <c r="J14" s="1004"/>
      <c r="K14" s="529"/>
      <c r="L14" s="529" t="s">
        <v>46</v>
      </c>
      <c r="M14" s="529"/>
      <c r="N14" s="529"/>
      <c r="O14" s="529"/>
      <c r="P14" s="941"/>
      <c r="Q14" s="1005" t="s">
        <v>46</v>
      </c>
      <c r="R14" s="988"/>
      <c r="S14" s="1006"/>
      <c r="T14" s="529"/>
      <c r="U14" s="529"/>
      <c r="V14" s="529"/>
      <c r="W14" s="529"/>
      <c r="X14" s="529"/>
      <c r="Y14" s="941"/>
      <c r="Z14" s="1007" t="s">
        <v>46</v>
      </c>
      <c r="AA14" s="1006"/>
      <c r="AB14" s="529"/>
      <c r="AC14" s="529"/>
      <c r="AD14" s="529"/>
      <c r="AE14" s="529"/>
      <c r="AF14" s="529"/>
      <c r="AG14" s="941"/>
      <c r="AH14" s="1005" t="s">
        <v>46</v>
      </c>
      <c r="AI14" s="1008"/>
      <c r="AJ14" s="529"/>
      <c r="AK14" s="529"/>
      <c r="AL14" s="529"/>
      <c r="AM14" s="529"/>
      <c r="AN14" s="529"/>
      <c r="AO14" s="941"/>
      <c r="AP14" s="1005" t="s">
        <v>46</v>
      </c>
      <c r="AQ14" s="988"/>
      <c r="AR14" s="529"/>
      <c r="AS14" s="529"/>
      <c r="AT14" s="529">
        <v>1</v>
      </c>
      <c r="AU14" s="529"/>
      <c r="AV14" s="529"/>
      <c r="AW14" s="529"/>
      <c r="AX14" s="941"/>
      <c r="AY14" s="1009">
        <f>SUM(AR14:AX14)</f>
        <v>1</v>
      </c>
      <c r="AZ14" s="988"/>
      <c r="BA14" s="529">
        <v>2</v>
      </c>
      <c r="BB14" s="529"/>
      <c r="BC14" s="529"/>
      <c r="BD14" s="529"/>
      <c r="BE14" s="529"/>
      <c r="BF14" s="529"/>
      <c r="BG14" s="941"/>
      <c r="BH14" s="1009">
        <f>SUM(BA14:BG14)</f>
        <v>2</v>
      </c>
      <c r="BI14" s="988"/>
      <c r="BJ14" s="529"/>
      <c r="BK14" s="529"/>
      <c r="BL14" s="529">
        <v>2</v>
      </c>
      <c r="BM14" s="529"/>
      <c r="BN14" s="529"/>
      <c r="BO14" s="529"/>
      <c r="BP14" s="941"/>
      <c r="BQ14" s="1009">
        <f>SUM(BJ14:BP14)</f>
        <v>2</v>
      </c>
      <c r="BR14" s="988"/>
      <c r="BS14" s="529">
        <v>1</v>
      </c>
      <c r="BT14" s="529"/>
      <c r="BU14" s="529"/>
      <c r="BV14" s="529"/>
      <c r="BW14" s="529">
        <v>1</v>
      </c>
      <c r="BX14" s="529"/>
      <c r="BY14" s="941"/>
      <c r="BZ14" s="1009">
        <f>SUM(BS14:BY14)</f>
        <v>2</v>
      </c>
      <c r="CA14" s="529"/>
      <c r="CB14" s="529"/>
      <c r="CC14" s="529">
        <v>1</v>
      </c>
      <c r="CD14" s="970"/>
      <c r="CE14" s="529"/>
      <c r="CF14" s="529"/>
      <c r="CG14" s="941"/>
      <c r="CH14" s="1009">
        <f>SUM(CA14:CG14)</f>
        <v>1</v>
      </c>
      <c r="CI14" s="529">
        <v>0.5</v>
      </c>
      <c r="CJ14" s="529"/>
      <c r="CK14" s="529"/>
      <c r="CL14" s="970"/>
      <c r="CM14" s="529">
        <v>0.5</v>
      </c>
      <c r="CN14" s="529"/>
      <c r="CO14" s="941"/>
      <c r="CP14" s="1142">
        <f>SUM(CI14:CO14)</f>
        <v>1</v>
      </c>
      <c r="CQ14" s="1006"/>
      <c r="CR14" s="529"/>
      <c r="CS14" s="529">
        <v>0.25</v>
      </c>
      <c r="CT14" s="970"/>
      <c r="CU14" s="529"/>
      <c r="CV14" s="529"/>
      <c r="CW14" s="941"/>
      <c r="CX14" s="1142">
        <f>SUM(CQ14:CW14)</f>
        <v>0.25</v>
      </c>
      <c r="CY14" s="1006"/>
      <c r="CZ14" s="529"/>
      <c r="DA14" s="529"/>
      <c r="DB14" s="970"/>
      <c r="DC14" s="529"/>
      <c r="DD14" s="529"/>
      <c r="DE14" s="941"/>
      <c r="DF14" s="1009">
        <f>SUM(CY14:DE14)</f>
        <v>0</v>
      </c>
      <c r="DG14" s="988"/>
    </row>
    <row r="15" spans="1:111" ht="106" customHeight="1">
      <c r="A15" s="204" t="s">
        <v>109</v>
      </c>
      <c r="B15" s="205"/>
      <c r="C15" s="206"/>
      <c r="D15" s="206"/>
      <c r="E15" s="206"/>
      <c r="F15" s="206"/>
      <c r="G15" s="752"/>
      <c r="H15" s="698"/>
      <c r="I15" s="394"/>
      <c r="J15" s="207"/>
      <c r="K15" s="206"/>
      <c r="L15" s="490" t="s">
        <v>110</v>
      </c>
      <c r="M15" s="206"/>
      <c r="N15" s="206"/>
      <c r="O15" s="206"/>
      <c r="P15" s="752"/>
      <c r="Q15" s="799"/>
      <c r="R15" s="394"/>
      <c r="S15" s="379"/>
      <c r="T15" s="206"/>
      <c r="U15" s="206"/>
      <c r="V15" s="206"/>
      <c r="W15" s="206"/>
      <c r="X15" s="206"/>
      <c r="Y15" s="752"/>
      <c r="Z15" s="873"/>
      <c r="AA15" s="379"/>
      <c r="AB15" s="206"/>
      <c r="AC15" s="206"/>
      <c r="AD15" s="206"/>
      <c r="AE15" s="206"/>
      <c r="AF15" s="206"/>
      <c r="AG15" s="752"/>
      <c r="AH15" s="930"/>
      <c r="AI15" s="466"/>
      <c r="AJ15" s="530"/>
      <c r="AK15" s="530"/>
      <c r="AL15" s="530"/>
      <c r="AM15" s="530"/>
      <c r="AN15" s="530"/>
      <c r="AO15" s="942"/>
      <c r="AP15" s="930"/>
      <c r="AQ15" s="394"/>
      <c r="AR15" s="530"/>
      <c r="AS15" s="530"/>
      <c r="AT15" s="569" t="s">
        <v>111</v>
      </c>
      <c r="AU15" s="530"/>
      <c r="AV15" s="530"/>
      <c r="AW15" s="530"/>
      <c r="AX15" s="942"/>
      <c r="AY15" s="930"/>
      <c r="AZ15" s="394"/>
      <c r="BA15" s="530" t="s">
        <v>112</v>
      </c>
      <c r="BB15" s="530"/>
      <c r="BC15" s="530"/>
      <c r="BD15" s="530"/>
      <c r="BE15" s="530"/>
      <c r="BF15" s="530"/>
      <c r="BG15" s="942"/>
      <c r="BH15" s="930"/>
      <c r="BI15" s="394"/>
      <c r="BJ15" s="569"/>
      <c r="BK15" s="569"/>
      <c r="BL15" s="569" t="s">
        <v>113</v>
      </c>
      <c r="BM15" s="569"/>
      <c r="BN15" s="569"/>
      <c r="BO15" s="569"/>
      <c r="BP15" s="964"/>
      <c r="BQ15" s="956"/>
      <c r="BR15" s="394"/>
      <c r="BS15" s="569" t="s">
        <v>114</v>
      </c>
      <c r="BT15" s="569"/>
      <c r="BU15" s="569"/>
      <c r="BV15" s="569"/>
      <c r="BW15" s="569" t="s">
        <v>115</v>
      </c>
      <c r="BX15" s="569"/>
      <c r="BY15" s="964"/>
      <c r="BZ15" s="956"/>
      <c r="CA15" s="569"/>
      <c r="CB15" s="569"/>
      <c r="CC15" s="569" t="s">
        <v>116</v>
      </c>
      <c r="CD15" s="971"/>
      <c r="CE15" s="569"/>
      <c r="CF15" s="569"/>
      <c r="CG15" s="964"/>
      <c r="CH15" s="956"/>
      <c r="CI15" s="569" t="s">
        <v>117</v>
      </c>
      <c r="CJ15" s="569"/>
      <c r="CK15" s="569"/>
      <c r="CL15" s="971"/>
      <c r="CM15" s="569" t="s">
        <v>406</v>
      </c>
      <c r="CN15" s="569"/>
      <c r="CO15" s="964"/>
      <c r="CP15" s="1143"/>
      <c r="CQ15" s="1128"/>
      <c r="CR15" s="569"/>
      <c r="CS15" s="569" t="s">
        <v>415</v>
      </c>
      <c r="CT15" s="971"/>
      <c r="CU15" s="569"/>
      <c r="CV15" s="569"/>
      <c r="CW15" s="964"/>
      <c r="CX15" s="1143"/>
      <c r="CY15" s="1128"/>
      <c r="CZ15" s="569"/>
      <c r="DA15" s="569"/>
      <c r="DB15" s="971"/>
      <c r="DC15" s="569"/>
      <c r="DD15" s="569"/>
      <c r="DE15" s="964"/>
      <c r="DF15" s="956"/>
      <c r="DG15" s="394"/>
    </row>
    <row r="16" spans="1:111" s="993" customFormat="1" ht="22" customHeight="1">
      <c r="A16" s="994" t="s">
        <v>70</v>
      </c>
      <c r="B16" s="995"/>
      <c r="C16" s="531"/>
      <c r="D16" s="531"/>
      <c r="E16" s="531"/>
      <c r="F16" s="531"/>
      <c r="G16" s="943"/>
      <c r="H16" s="996" t="str">
        <f>IF(COUNT(B16:G16)=0,"",AVERAGE(B16:G16))</f>
        <v/>
      </c>
      <c r="I16" s="988"/>
      <c r="J16" s="997"/>
      <c r="K16" s="531"/>
      <c r="L16" s="531" t="s">
        <v>46</v>
      </c>
      <c r="M16" s="531"/>
      <c r="N16" s="531"/>
      <c r="O16" s="531"/>
      <c r="P16" s="943"/>
      <c r="Q16" s="998" t="s">
        <v>46</v>
      </c>
      <c r="R16" s="988"/>
      <c r="S16" s="999">
        <v>1</v>
      </c>
      <c r="T16" s="531"/>
      <c r="U16" s="531"/>
      <c r="V16" s="531"/>
      <c r="W16" s="531">
        <v>1</v>
      </c>
      <c r="X16" s="531"/>
      <c r="Y16" s="943"/>
      <c r="Z16" s="998">
        <f>SUM(S16:Y16)</f>
        <v>2</v>
      </c>
      <c r="AA16" s="1000"/>
      <c r="AB16" s="531"/>
      <c r="AC16" s="531">
        <v>0.75</v>
      </c>
      <c r="AD16" s="531"/>
      <c r="AE16" s="531"/>
      <c r="AF16" s="531"/>
      <c r="AG16" s="943"/>
      <c r="AH16" s="998">
        <f>SUM(AA16:AG16)</f>
        <v>0.75</v>
      </c>
      <c r="AI16" s="1000"/>
      <c r="AJ16" s="531"/>
      <c r="AK16" s="531">
        <v>0.75</v>
      </c>
      <c r="AL16" s="531"/>
      <c r="AM16" s="531"/>
      <c r="AN16" s="531"/>
      <c r="AO16" s="943"/>
      <c r="AP16" s="998">
        <f>SUM(AI16:AO16)</f>
        <v>0.75</v>
      </c>
      <c r="AQ16" s="988"/>
      <c r="AR16" s="531">
        <v>0.75</v>
      </c>
      <c r="AS16" s="531"/>
      <c r="AT16" s="531"/>
      <c r="AU16" s="531"/>
      <c r="AV16" s="531">
        <v>0.75</v>
      </c>
      <c r="AW16" s="531"/>
      <c r="AX16" s="943"/>
      <c r="AY16" s="998">
        <f>SUM(AR16:AX16)</f>
        <v>1.5</v>
      </c>
      <c r="AZ16" s="988"/>
      <c r="BA16" s="531"/>
      <c r="BB16" s="531"/>
      <c r="BC16" s="531">
        <v>0.5</v>
      </c>
      <c r="BD16" s="531"/>
      <c r="BE16" s="531"/>
      <c r="BF16" s="531"/>
      <c r="BG16" s="943"/>
      <c r="BH16" s="998">
        <f>SUM(BA16:BG16)</f>
        <v>0.5</v>
      </c>
      <c r="BI16" s="988"/>
      <c r="BJ16" s="531"/>
      <c r="BK16" s="531"/>
      <c r="BL16" s="531"/>
      <c r="BM16" s="531"/>
      <c r="BN16" s="531">
        <v>0.5</v>
      </c>
      <c r="BO16" s="531"/>
      <c r="BP16" s="943"/>
      <c r="BQ16" s="998">
        <f>SUM(BJ16:BP16)</f>
        <v>0.5</v>
      </c>
      <c r="BR16" s="988"/>
      <c r="BS16" s="531"/>
      <c r="BT16" s="531"/>
      <c r="BU16" s="531">
        <v>0.5</v>
      </c>
      <c r="BV16" s="531"/>
      <c r="BW16" s="531"/>
      <c r="BX16" s="531"/>
      <c r="BY16" s="943"/>
      <c r="BZ16" s="998">
        <f>SUM(BS16:BY16)</f>
        <v>0.5</v>
      </c>
      <c r="CA16" s="531">
        <v>0.25</v>
      </c>
      <c r="CB16" s="531"/>
      <c r="CC16" s="972"/>
      <c r="CD16" s="972"/>
      <c r="CE16" s="531">
        <v>0.25</v>
      </c>
      <c r="CF16" s="531"/>
      <c r="CG16" s="943"/>
      <c r="CH16" s="998">
        <f>SUM(CA16:CG16)</f>
        <v>0.5</v>
      </c>
      <c r="CI16" s="531"/>
      <c r="CJ16" s="531"/>
      <c r="CK16" s="531">
        <v>0.25</v>
      </c>
      <c r="CL16" s="531"/>
      <c r="CM16" s="531"/>
      <c r="CN16" s="531"/>
      <c r="CO16" s="943"/>
      <c r="CP16" s="1144">
        <f>SUM(CI16:CO16)</f>
        <v>0.25</v>
      </c>
      <c r="CQ16" s="999">
        <v>0.25</v>
      </c>
      <c r="CR16" s="531"/>
      <c r="CS16" s="531"/>
      <c r="CT16" s="531"/>
      <c r="CU16" s="531">
        <v>0.25</v>
      </c>
      <c r="CV16" s="531"/>
      <c r="CW16" s="943"/>
      <c r="CX16" s="1144">
        <f>SUM(CQ16:CW16)</f>
        <v>0.5</v>
      </c>
      <c r="CY16" s="999"/>
      <c r="CZ16" s="531"/>
      <c r="DA16" s="531"/>
      <c r="DB16" s="531"/>
      <c r="DC16" s="531"/>
      <c r="DD16" s="531"/>
      <c r="DE16" s="943"/>
      <c r="DF16" s="998">
        <f>SUM(CY16:DE16)</f>
        <v>0</v>
      </c>
      <c r="DG16" s="988"/>
    </row>
    <row r="17" spans="1:111" ht="98.25" customHeight="1">
      <c r="A17" s="208" t="s">
        <v>118</v>
      </c>
      <c r="B17" s="209"/>
      <c r="C17" s="23"/>
      <c r="D17" s="23"/>
      <c r="E17" s="23"/>
      <c r="F17" s="23"/>
      <c r="G17" s="753"/>
      <c r="H17" s="699"/>
      <c r="I17" s="394"/>
      <c r="J17" s="210"/>
      <c r="K17" s="23"/>
      <c r="L17" s="491" t="s">
        <v>119</v>
      </c>
      <c r="M17" s="23"/>
      <c r="N17" s="23"/>
      <c r="O17" s="23"/>
      <c r="P17" s="753"/>
      <c r="Q17" s="800"/>
      <c r="R17" s="394"/>
      <c r="S17" s="475" t="s">
        <v>120</v>
      </c>
      <c r="T17" s="476"/>
      <c r="U17" s="476"/>
      <c r="V17" s="476"/>
      <c r="W17" s="477" t="s">
        <v>121</v>
      </c>
      <c r="X17" s="476"/>
      <c r="Y17" s="904"/>
      <c r="Z17" s="874"/>
      <c r="AA17" s="478"/>
      <c r="AB17" s="476"/>
      <c r="AC17" s="476" t="s">
        <v>122</v>
      </c>
      <c r="AD17" s="476"/>
      <c r="AE17" s="477"/>
      <c r="AF17" s="23"/>
      <c r="AG17" s="753"/>
      <c r="AH17" s="931"/>
      <c r="AI17" s="467"/>
      <c r="AJ17" s="532"/>
      <c r="AK17" s="532" t="s">
        <v>123</v>
      </c>
      <c r="AL17" s="532"/>
      <c r="AM17" s="533"/>
      <c r="AN17" s="532"/>
      <c r="AO17" s="944"/>
      <c r="AP17" s="931"/>
      <c r="AQ17" s="394"/>
      <c r="AR17" s="568" t="s">
        <v>124</v>
      </c>
      <c r="AS17" s="567"/>
      <c r="AT17" s="567"/>
      <c r="AU17" s="567"/>
      <c r="AV17" s="533" t="s">
        <v>125</v>
      </c>
      <c r="AW17" s="532"/>
      <c r="AX17" s="944"/>
      <c r="AY17" s="931"/>
      <c r="AZ17" s="394"/>
      <c r="BA17" s="533"/>
      <c r="BB17" s="532"/>
      <c r="BC17" s="532" t="s">
        <v>126</v>
      </c>
      <c r="BD17" s="532"/>
      <c r="BE17" s="533"/>
      <c r="BF17" s="532"/>
      <c r="BG17" s="944"/>
      <c r="BH17" s="931"/>
      <c r="BI17" s="394"/>
      <c r="BJ17" s="568"/>
      <c r="BK17" s="567"/>
      <c r="BL17" s="567"/>
      <c r="BM17" s="567"/>
      <c r="BN17" s="568" t="s">
        <v>127</v>
      </c>
      <c r="BO17" s="567"/>
      <c r="BP17" s="965"/>
      <c r="BQ17" s="957"/>
      <c r="BR17" s="394"/>
      <c r="BS17" s="568"/>
      <c r="BT17" s="567"/>
      <c r="BU17" s="567" t="s">
        <v>128</v>
      </c>
      <c r="BV17" s="567"/>
      <c r="BW17" s="568"/>
      <c r="BX17" s="567"/>
      <c r="BY17" s="965"/>
      <c r="BZ17" s="957"/>
      <c r="CA17" s="568" t="s">
        <v>129</v>
      </c>
      <c r="CB17" s="567"/>
      <c r="CC17" s="973"/>
      <c r="CD17" s="973"/>
      <c r="CE17" s="568" t="s">
        <v>130</v>
      </c>
      <c r="CF17" s="567"/>
      <c r="CG17" s="965"/>
      <c r="CH17" s="957"/>
      <c r="CI17" s="568"/>
      <c r="CJ17" s="567"/>
      <c r="CK17" s="567" t="s">
        <v>131</v>
      </c>
      <c r="CL17" s="567"/>
      <c r="CM17" s="568"/>
      <c r="CN17" s="567"/>
      <c r="CO17" s="965"/>
      <c r="CP17" s="1145"/>
      <c r="CQ17" s="1129" t="s">
        <v>407</v>
      </c>
      <c r="CR17" s="567"/>
      <c r="CS17" s="567"/>
      <c r="CT17" s="567"/>
      <c r="CU17" s="568" t="s">
        <v>438</v>
      </c>
      <c r="CV17" s="567"/>
      <c r="CW17" s="965"/>
      <c r="CX17" s="1145"/>
      <c r="CY17" s="1129"/>
      <c r="CZ17" s="567"/>
      <c r="DA17" s="567"/>
      <c r="DB17" s="567"/>
      <c r="DC17" s="568"/>
      <c r="DD17" s="567"/>
      <c r="DE17" s="965"/>
      <c r="DF17" s="957"/>
      <c r="DG17" s="394"/>
    </row>
    <row r="18" spans="1:111" s="993" customFormat="1" ht="22" customHeight="1">
      <c r="A18" s="985" t="s">
        <v>70</v>
      </c>
      <c r="B18" s="986"/>
      <c r="C18" s="534"/>
      <c r="D18" s="534"/>
      <c r="E18" s="534"/>
      <c r="F18" s="534"/>
      <c r="G18" s="945"/>
      <c r="H18" s="987" t="str">
        <f>IF(COUNT(B18:G18)=0,"",AVERAGE(B18:G18))</f>
        <v/>
      </c>
      <c r="I18" s="988"/>
      <c r="J18" s="989" t="s">
        <v>46</v>
      </c>
      <c r="K18" s="534"/>
      <c r="L18" s="534"/>
      <c r="M18" s="534"/>
      <c r="N18" s="534">
        <v>2.5</v>
      </c>
      <c r="O18" s="534"/>
      <c r="P18" s="945"/>
      <c r="Q18" s="990">
        <f>IF(COUNT(J18:P18)=0,"",AVERAGE(J18:P18))</f>
        <v>2.5</v>
      </c>
      <c r="R18" s="988"/>
      <c r="S18" s="590">
        <v>3</v>
      </c>
      <c r="T18" s="534"/>
      <c r="U18" s="535">
        <v>3</v>
      </c>
      <c r="V18" s="534"/>
      <c r="W18" s="535">
        <v>3</v>
      </c>
      <c r="X18" s="534"/>
      <c r="Y18" s="945"/>
      <c r="Z18" s="991">
        <f>SUM(S18:Y18)</f>
        <v>9</v>
      </c>
      <c r="AA18" s="535">
        <v>0</v>
      </c>
      <c r="AB18" s="534"/>
      <c r="AC18" s="535">
        <v>1.5</v>
      </c>
      <c r="AD18" s="534"/>
      <c r="AE18" s="535"/>
      <c r="AF18" s="534"/>
      <c r="AG18" s="945"/>
      <c r="AH18" s="991">
        <f>SUM(AA18:AG18)</f>
        <v>1.5</v>
      </c>
      <c r="AI18" s="992">
        <v>1.5</v>
      </c>
      <c r="AJ18" s="534"/>
      <c r="AK18" s="534"/>
      <c r="AL18" s="534"/>
      <c r="AM18" s="535"/>
      <c r="AN18" s="534"/>
      <c r="AO18" s="945"/>
      <c r="AP18" s="991">
        <f>SUM(AI18:AO18)</f>
        <v>1.5</v>
      </c>
      <c r="AQ18" s="988"/>
      <c r="AR18" s="534">
        <v>1.5</v>
      </c>
      <c r="AS18" s="534"/>
      <c r="AT18" s="534"/>
      <c r="AU18" s="534"/>
      <c r="AV18" s="535">
        <v>1</v>
      </c>
      <c r="AW18" s="534"/>
      <c r="AX18" s="945"/>
      <c r="AY18" s="991">
        <f>SUM(AR18:AX18)</f>
        <v>2.5</v>
      </c>
      <c r="AZ18" s="988"/>
      <c r="BA18" s="535"/>
      <c r="BB18" s="534"/>
      <c r="BC18" s="534">
        <v>0.5</v>
      </c>
      <c r="BD18" s="534"/>
      <c r="BE18" s="535"/>
      <c r="BF18" s="534"/>
      <c r="BG18" s="945"/>
      <c r="BH18" s="991">
        <f>SUM(BA18:BG18)</f>
        <v>0.5</v>
      </c>
      <c r="BI18" s="988"/>
      <c r="BJ18" s="590"/>
      <c r="BK18" s="534"/>
      <c r="BL18" s="534"/>
      <c r="BM18" s="534"/>
      <c r="BN18" s="590">
        <v>0.5</v>
      </c>
      <c r="BO18" s="534"/>
      <c r="BP18" s="945"/>
      <c r="BQ18" s="991">
        <f>SUM(BJ18:BP18)</f>
        <v>0.5</v>
      </c>
      <c r="BR18" s="988"/>
      <c r="BS18" s="590"/>
      <c r="BT18" s="534"/>
      <c r="BU18" s="534">
        <v>0.5</v>
      </c>
      <c r="BV18" s="534"/>
      <c r="BW18" s="590"/>
      <c r="BX18" s="534"/>
      <c r="BY18" s="945"/>
      <c r="BZ18" s="991">
        <f>SUM(BS18:BY18)</f>
        <v>0.5</v>
      </c>
      <c r="CA18" s="590">
        <v>0.5</v>
      </c>
      <c r="CB18" s="534"/>
      <c r="CC18" s="974"/>
      <c r="CD18" s="974"/>
      <c r="CE18" s="590">
        <v>0.25</v>
      </c>
      <c r="CF18" s="534"/>
      <c r="CG18" s="945"/>
      <c r="CH18" s="991">
        <f>SUM(CA18:CG18)</f>
        <v>0.75</v>
      </c>
      <c r="CI18" s="590"/>
      <c r="CJ18" s="534"/>
      <c r="CK18" s="534">
        <v>0.25</v>
      </c>
      <c r="CL18" s="534"/>
      <c r="CM18" s="590"/>
      <c r="CN18" s="534"/>
      <c r="CO18" s="945"/>
      <c r="CP18" s="991">
        <f>SUM(CI18:CO18)</f>
        <v>0.25</v>
      </c>
      <c r="CQ18" s="590">
        <v>0.25</v>
      </c>
      <c r="CR18" s="534"/>
      <c r="CS18" s="534"/>
      <c r="CT18" s="534"/>
      <c r="CU18" s="590">
        <v>0.25</v>
      </c>
      <c r="CV18" s="534"/>
      <c r="CW18" s="945"/>
      <c r="CX18" s="991">
        <f>SUM(CQ18:CW18)</f>
        <v>0.5</v>
      </c>
      <c r="CY18" s="590"/>
      <c r="CZ18" s="534"/>
      <c r="DA18" s="534"/>
      <c r="DB18" s="534"/>
      <c r="DC18" s="590"/>
      <c r="DD18" s="534"/>
      <c r="DE18" s="945"/>
      <c r="DF18" s="991">
        <f>SUM(CY18:DE18)</f>
        <v>0</v>
      </c>
      <c r="DG18" s="988"/>
    </row>
    <row r="19" spans="1:111" ht="81" customHeight="1">
      <c r="A19" s="211" t="s">
        <v>132</v>
      </c>
      <c r="B19" s="212"/>
      <c r="C19" s="213"/>
      <c r="D19" s="213"/>
      <c r="E19" s="213"/>
      <c r="F19" s="213"/>
      <c r="G19" s="754"/>
      <c r="H19" s="700"/>
      <c r="I19" s="394"/>
      <c r="J19" s="492" t="s">
        <v>133</v>
      </c>
      <c r="K19" s="213"/>
      <c r="L19" s="213"/>
      <c r="M19" s="213"/>
      <c r="N19" s="472" t="s">
        <v>134</v>
      </c>
      <c r="O19" s="213"/>
      <c r="P19" s="754"/>
      <c r="Q19" s="801"/>
      <c r="R19" s="394"/>
      <c r="S19" s="473" t="s">
        <v>135</v>
      </c>
      <c r="T19" s="213"/>
      <c r="U19" s="474" t="s">
        <v>136</v>
      </c>
      <c r="V19" s="213"/>
      <c r="W19" s="474" t="s">
        <v>137</v>
      </c>
      <c r="X19" s="213"/>
      <c r="Y19" s="754"/>
      <c r="Z19" s="875"/>
      <c r="AA19" s="474" t="s">
        <v>137</v>
      </c>
      <c r="AB19" s="213"/>
      <c r="AC19" s="474" t="s">
        <v>138</v>
      </c>
      <c r="AD19" s="474"/>
      <c r="AE19" s="214"/>
      <c r="AF19" s="213"/>
      <c r="AG19" s="754"/>
      <c r="AH19" s="932"/>
      <c r="AI19" s="525" t="s">
        <v>139</v>
      </c>
      <c r="AJ19" s="536"/>
      <c r="AK19" s="1037" t="s">
        <v>140</v>
      </c>
      <c r="AL19" s="536"/>
      <c r="AM19" s="537"/>
      <c r="AN19" s="536"/>
      <c r="AO19" s="946"/>
      <c r="AP19" s="932"/>
      <c r="AQ19" s="394"/>
      <c r="AR19" s="571" t="s">
        <v>141</v>
      </c>
      <c r="AS19" s="536"/>
      <c r="AT19" s="536"/>
      <c r="AU19" s="536"/>
      <c r="AV19" s="537" t="s">
        <v>142</v>
      </c>
      <c r="AW19" s="536"/>
      <c r="AX19" s="946"/>
      <c r="AY19" s="932"/>
      <c r="AZ19" s="394"/>
      <c r="BA19" s="537"/>
      <c r="BB19" s="536"/>
      <c r="BC19" s="536" t="s">
        <v>143</v>
      </c>
      <c r="BD19" s="536"/>
      <c r="BE19" s="537"/>
      <c r="BF19" s="536"/>
      <c r="BG19" s="946"/>
      <c r="BH19" s="932"/>
      <c r="BI19" s="394"/>
      <c r="BJ19" s="591"/>
      <c r="BK19" s="571"/>
      <c r="BL19" s="571"/>
      <c r="BM19" s="571"/>
      <c r="BN19" s="591" t="s">
        <v>144</v>
      </c>
      <c r="BO19" s="571"/>
      <c r="BP19" s="966"/>
      <c r="BQ19" s="958"/>
      <c r="BR19" s="394"/>
      <c r="BS19" s="591"/>
      <c r="BT19" s="571"/>
      <c r="BU19" s="571" t="s">
        <v>145</v>
      </c>
      <c r="BV19" s="571"/>
      <c r="BW19" s="591"/>
      <c r="BX19" s="571"/>
      <c r="BY19" s="966"/>
      <c r="BZ19" s="958"/>
      <c r="CA19" s="591" t="s">
        <v>146</v>
      </c>
      <c r="CB19" s="571"/>
      <c r="CC19" s="975"/>
      <c r="CD19" s="975"/>
      <c r="CE19" s="591" t="s">
        <v>147</v>
      </c>
      <c r="CF19" s="571"/>
      <c r="CG19" s="966"/>
      <c r="CH19" s="958"/>
      <c r="CI19" s="591"/>
      <c r="CJ19" s="571"/>
      <c r="CK19" s="571" t="s">
        <v>148</v>
      </c>
      <c r="CL19" s="571"/>
      <c r="CM19" s="591"/>
      <c r="CN19" s="571"/>
      <c r="CO19" s="966"/>
      <c r="CP19" s="1146"/>
      <c r="CQ19" s="591" t="s">
        <v>408</v>
      </c>
      <c r="CR19" s="571"/>
      <c r="CS19" s="571"/>
      <c r="CT19" s="571"/>
      <c r="CU19" s="591" t="s">
        <v>437</v>
      </c>
      <c r="CV19" s="571"/>
      <c r="CW19" s="966"/>
      <c r="CX19" s="1146"/>
      <c r="CY19" s="591"/>
      <c r="CZ19" s="571"/>
      <c r="DA19" s="571"/>
      <c r="DB19" s="571"/>
      <c r="DC19" s="591"/>
      <c r="DD19" s="571"/>
      <c r="DE19" s="966"/>
      <c r="DF19" s="958"/>
      <c r="DG19" s="394"/>
    </row>
    <row r="20" spans="1:111" ht="18" customHeight="1">
      <c r="A20" s="40"/>
      <c r="B20" s="105"/>
      <c r="C20" s="42"/>
      <c r="D20" s="106"/>
      <c r="E20" s="106"/>
      <c r="F20" s="42"/>
      <c r="G20" s="708"/>
      <c r="H20" s="653"/>
      <c r="I20" s="394"/>
      <c r="J20" s="105"/>
      <c r="K20" s="42"/>
      <c r="L20" s="42"/>
      <c r="M20" s="42"/>
      <c r="N20" s="42"/>
      <c r="O20" s="42"/>
      <c r="P20" s="708"/>
      <c r="Q20" s="760"/>
      <c r="R20" s="394"/>
      <c r="S20" s="360"/>
      <c r="T20" s="42"/>
      <c r="U20" s="42"/>
      <c r="V20" s="42"/>
      <c r="W20" s="42"/>
      <c r="X20" s="42"/>
      <c r="Y20" s="708"/>
      <c r="Z20" s="831"/>
      <c r="AA20" s="360"/>
      <c r="AB20" s="42"/>
      <c r="AC20" s="42"/>
      <c r="AD20" s="42"/>
      <c r="AE20" s="42"/>
      <c r="AF20" s="42"/>
      <c r="AG20" s="708"/>
      <c r="AH20" s="760"/>
      <c r="AI20" s="450"/>
      <c r="AJ20" s="42"/>
      <c r="AK20" s="42"/>
      <c r="AL20" s="42"/>
      <c r="AM20" s="42"/>
      <c r="AN20" s="42"/>
      <c r="AO20" s="708"/>
      <c r="AP20" s="760"/>
      <c r="AQ20" s="394"/>
      <c r="AR20" s="450"/>
      <c r="AS20" s="42"/>
      <c r="AT20" s="42"/>
      <c r="AU20" s="42"/>
      <c r="AV20" s="42"/>
      <c r="AW20" s="42"/>
      <c r="AX20" s="708"/>
      <c r="AY20" s="760"/>
      <c r="AZ20" s="394"/>
      <c r="BA20" s="450"/>
      <c r="BB20" s="42"/>
      <c r="BC20" s="42"/>
      <c r="BD20" s="42"/>
      <c r="BE20" s="42"/>
      <c r="BF20" s="42"/>
      <c r="BG20" s="708"/>
      <c r="BH20" s="760"/>
      <c r="BI20" s="394"/>
      <c r="BJ20" s="450"/>
      <c r="BK20" s="42"/>
      <c r="BL20" s="42"/>
      <c r="BM20" s="42"/>
      <c r="BN20" s="42"/>
      <c r="BO20" s="42"/>
      <c r="BP20" s="708"/>
      <c r="BQ20" s="760"/>
      <c r="BR20" s="394"/>
      <c r="BS20" s="450"/>
      <c r="BT20" s="42"/>
      <c r="BU20" s="42"/>
      <c r="BV20" s="42"/>
      <c r="BW20" s="42"/>
      <c r="BX20" s="42"/>
      <c r="BY20" s="708"/>
      <c r="BZ20" s="760"/>
      <c r="CA20" s="450"/>
      <c r="CB20" s="42"/>
      <c r="CC20" s="42"/>
      <c r="CD20" s="42"/>
      <c r="CE20" s="42"/>
      <c r="CF20" s="42"/>
      <c r="CG20" s="708"/>
      <c r="CH20" s="760"/>
      <c r="CI20" s="450"/>
      <c r="CJ20" s="42"/>
      <c r="CK20" s="42"/>
      <c r="CL20" s="42"/>
      <c r="CM20" s="42"/>
      <c r="CN20" s="42"/>
      <c r="CO20" s="708"/>
      <c r="CP20" s="831"/>
      <c r="CQ20" s="360"/>
      <c r="CR20" s="42"/>
      <c r="CS20" s="42"/>
      <c r="CT20" s="42"/>
      <c r="CU20" s="42"/>
      <c r="CV20" s="42"/>
      <c r="CW20" s="708"/>
      <c r="CX20" s="831"/>
      <c r="CY20" s="360"/>
      <c r="CZ20" s="42"/>
      <c r="DA20" s="42"/>
      <c r="DB20" s="42"/>
      <c r="DC20" s="42"/>
      <c r="DD20" s="42"/>
      <c r="DE20" s="708"/>
      <c r="DF20" s="760"/>
      <c r="DG20" s="394"/>
    </row>
    <row r="21" spans="1:111" ht="31" customHeight="1">
      <c r="A21" s="107" t="s">
        <v>149</v>
      </c>
      <c r="B21" s="1895"/>
      <c r="C21" s="1847"/>
      <c r="D21" s="1847"/>
      <c r="E21" s="1847"/>
      <c r="F21" s="1847"/>
      <c r="G21" s="1891"/>
      <c r="H21" s="670" t="s">
        <v>150</v>
      </c>
      <c r="I21" s="395"/>
      <c r="J21" s="1896" t="s">
        <v>151</v>
      </c>
      <c r="K21" s="1847"/>
      <c r="L21" s="1847"/>
      <c r="M21" s="1847"/>
      <c r="N21" s="1847"/>
      <c r="O21" s="1847"/>
      <c r="P21" s="1891"/>
      <c r="Q21" s="775" t="s">
        <v>152</v>
      </c>
      <c r="R21" s="395"/>
      <c r="S21" s="1896" t="s">
        <v>151</v>
      </c>
      <c r="T21" s="1847"/>
      <c r="U21" s="1847"/>
      <c r="V21" s="1847"/>
      <c r="W21" s="1847"/>
      <c r="X21" s="1847"/>
      <c r="Y21" s="1891"/>
      <c r="Z21" s="849" t="s">
        <v>153</v>
      </c>
      <c r="AA21" s="1896"/>
      <c r="AB21" s="1847"/>
      <c r="AC21" s="1847"/>
      <c r="AD21" s="1847"/>
      <c r="AE21" s="1847"/>
      <c r="AF21" s="1847"/>
      <c r="AG21" s="1891"/>
      <c r="AH21" s="910" t="s">
        <v>154</v>
      </c>
      <c r="AI21" s="1896" t="s">
        <v>155</v>
      </c>
      <c r="AJ21" s="1847"/>
      <c r="AK21" s="1847"/>
      <c r="AL21" s="1847"/>
      <c r="AM21" s="1847"/>
      <c r="AN21" s="1847"/>
      <c r="AO21" s="1891"/>
      <c r="AP21" s="910" t="s">
        <v>156</v>
      </c>
      <c r="AQ21" s="395"/>
      <c r="AR21" s="1896" t="s">
        <v>157</v>
      </c>
      <c r="AS21" s="1847"/>
      <c r="AT21" s="1847"/>
      <c r="AU21" s="1847"/>
      <c r="AV21" s="1847"/>
      <c r="AW21" s="1847"/>
      <c r="AX21" s="1891"/>
      <c r="AY21" s="950" t="s">
        <v>432</v>
      </c>
      <c r="AZ21" s="395"/>
      <c r="BA21" s="1896" t="s">
        <v>158</v>
      </c>
      <c r="BB21" s="1847"/>
      <c r="BC21" s="1847"/>
      <c r="BD21" s="1847"/>
      <c r="BE21" s="1847"/>
      <c r="BF21" s="1847"/>
      <c r="BG21" s="1891"/>
      <c r="BH21" s="910" t="s">
        <v>429</v>
      </c>
      <c r="BI21" s="395"/>
      <c r="BJ21" s="1896" t="s">
        <v>158</v>
      </c>
      <c r="BK21" s="1847"/>
      <c r="BL21" s="1847"/>
      <c r="BM21" s="1847"/>
      <c r="BN21" s="1847"/>
      <c r="BO21" s="1847"/>
      <c r="BP21" s="1891"/>
      <c r="BQ21" s="1039" t="s">
        <v>431</v>
      </c>
      <c r="BR21" s="395"/>
      <c r="BS21" s="1896" t="s">
        <v>155</v>
      </c>
      <c r="BT21" s="1847"/>
      <c r="BU21" s="1847"/>
      <c r="BV21" s="1847"/>
      <c r="BW21" s="1847"/>
      <c r="BX21" s="1847"/>
      <c r="BY21" s="1891"/>
      <c r="BZ21" s="950" t="s">
        <v>430</v>
      </c>
      <c r="CA21" s="1896" t="s">
        <v>155</v>
      </c>
      <c r="CB21" s="1847"/>
      <c r="CC21" s="1847"/>
      <c r="CD21" s="1847"/>
      <c r="CE21" s="1847"/>
      <c r="CF21" s="1847"/>
      <c r="CG21" s="1891"/>
      <c r="CH21" s="910" t="s">
        <v>159</v>
      </c>
      <c r="CI21" s="1896" t="s">
        <v>155</v>
      </c>
      <c r="CJ21" s="1847"/>
      <c r="CK21" s="1847"/>
      <c r="CL21" s="1847"/>
      <c r="CM21" s="1847"/>
      <c r="CN21" s="1847"/>
      <c r="CO21" s="1891"/>
      <c r="CP21" s="1147" t="s">
        <v>428</v>
      </c>
      <c r="CQ21" s="1896" t="s">
        <v>155</v>
      </c>
      <c r="CR21" s="1847"/>
      <c r="CS21" s="1847"/>
      <c r="CT21" s="1847"/>
      <c r="CU21" s="1847"/>
      <c r="CV21" s="1847"/>
      <c r="CW21" s="1891"/>
      <c r="CX21" s="849"/>
      <c r="CY21" s="1896" t="s">
        <v>155</v>
      </c>
      <c r="CZ21" s="1847"/>
      <c r="DA21" s="1847"/>
      <c r="DB21" s="1847"/>
      <c r="DC21" s="1847"/>
      <c r="DD21" s="1847"/>
      <c r="DE21" s="1891"/>
      <c r="DF21" s="910"/>
      <c r="DG21" s="395"/>
    </row>
    <row r="22" spans="1:111" ht="18" customHeight="1">
      <c r="A22" s="108" t="s">
        <v>160</v>
      </c>
      <c r="B22" s="109">
        <v>56.7</v>
      </c>
      <c r="C22" s="110">
        <v>56.7</v>
      </c>
      <c r="D22" s="110">
        <v>56.7</v>
      </c>
      <c r="E22" s="111">
        <v>57.4</v>
      </c>
      <c r="F22" s="111">
        <v>57.4</v>
      </c>
      <c r="G22" s="725">
        <v>57.3</v>
      </c>
      <c r="H22" s="671">
        <f>IF(COUNT(B22:G22)=0,"",AVERAGE(B22:G22))</f>
        <v>57.033333333333339</v>
      </c>
      <c r="I22" s="389"/>
      <c r="J22" s="112">
        <v>57.6</v>
      </c>
      <c r="K22" s="113">
        <v>58.4</v>
      </c>
      <c r="L22" s="113">
        <v>58.7</v>
      </c>
      <c r="M22" s="113">
        <v>58.9</v>
      </c>
      <c r="N22" s="113">
        <v>59.8</v>
      </c>
      <c r="O22" s="113">
        <v>59.4</v>
      </c>
      <c r="P22" s="808">
        <v>59.8</v>
      </c>
      <c r="Q22" s="776">
        <f t="array" ref="Q22">IF(COUNT(J22:P22)=0,"",AVERAGE(J22:P22))</f>
        <v>58.942857142857136</v>
      </c>
      <c r="R22" s="389"/>
      <c r="S22" s="361">
        <v>60.4</v>
      </c>
      <c r="T22" s="1">
        <v>60.1</v>
      </c>
      <c r="U22" s="1">
        <v>60.1</v>
      </c>
      <c r="V22" s="1">
        <v>60.1</v>
      </c>
      <c r="W22" s="1">
        <v>60.6</v>
      </c>
      <c r="X22" s="1">
        <v>60.4</v>
      </c>
      <c r="Y22" s="886">
        <v>60.7</v>
      </c>
      <c r="Z22" s="850">
        <f t="array" ref="Z22">IF(COUNT(S22:Y22)=0,"",AVERAGE(S22:Y22))</f>
        <v>60.342857142857142</v>
      </c>
      <c r="AA22" s="361">
        <v>60.7</v>
      </c>
      <c r="AB22" s="1">
        <v>60.4</v>
      </c>
      <c r="AC22" s="1">
        <v>61</v>
      </c>
      <c r="AD22" s="1">
        <v>61.8</v>
      </c>
      <c r="AE22" s="1">
        <v>61.8</v>
      </c>
      <c r="AF22" s="1">
        <v>62.1</v>
      </c>
      <c r="AG22" s="886">
        <v>61.7</v>
      </c>
      <c r="AH22" s="911">
        <f t="array" ref="AH22">IF(COUNT(AA22:AG22)=0,"",AVERAGE(AA22:AG22))</f>
        <v>61.357142857142854</v>
      </c>
      <c r="AI22" s="451">
        <v>61.5</v>
      </c>
      <c r="AJ22" s="1">
        <v>61.5</v>
      </c>
      <c r="AK22" s="1">
        <v>61.5</v>
      </c>
      <c r="AL22" s="1">
        <v>62.2</v>
      </c>
      <c r="AM22" s="1">
        <v>62.4</v>
      </c>
      <c r="AN22" s="1">
        <v>62.4</v>
      </c>
      <c r="AO22" s="886">
        <v>62.1</v>
      </c>
      <c r="AP22" s="911">
        <f t="array" ref="AP22">IF(COUNT(AI22:AO22)=0,"",AVERAGE(AI22:AO22))</f>
        <v>61.942857142857136</v>
      </c>
      <c r="AQ22" s="389"/>
      <c r="AR22" s="451">
        <v>62.1</v>
      </c>
      <c r="AS22" s="1">
        <v>62.3</v>
      </c>
      <c r="AT22" s="1">
        <v>62.8</v>
      </c>
      <c r="AU22" s="1">
        <v>62.9</v>
      </c>
      <c r="AV22" s="1">
        <v>62.6</v>
      </c>
      <c r="AW22" s="1">
        <v>62.6</v>
      </c>
      <c r="AX22" s="886"/>
      <c r="AY22" s="911">
        <f t="array" ref="AY22">IF(COUNT(AR22:AX22)=0,"",AVERAGE(AR22:AX22))</f>
        <v>62.550000000000004</v>
      </c>
      <c r="AZ22" s="389"/>
      <c r="BA22" s="451">
        <v>62.4</v>
      </c>
      <c r="BB22" s="1">
        <v>62.4</v>
      </c>
      <c r="BC22" s="1">
        <v>63</v>
      </c>
      <c r="BD22" s="1"/>
      <c r="BE22" s="1"/>
      <c r="BF22" s="1"/>
      <c r="BG22" s="886"/>
      <c r="BH22" s="911">
        <f t="array" ref="BH22">IF(COUNT(BA22:BG22)=0,"",AVERAGE(BA22:BG22))</f>
        <v>62.6</v>
      </c>
      <c r="BI22" s="389"/>
      <c r="BJ22" s="451">
        <v>62.3</v>
      </c>
      <c r="BK22" s="1"/>
      <c r="BL22" s="1"/>
      <c r="BM22" s="1"/>
      <c r="BN22" s="1">
        <v>61.4</v>
      </c>
      <c r="BO22" s="1">
        <v>61.9</v>
      </c>
      <c r="BP22" s="886">
        <v>62.2</v>
      </c>
      <c r="BQ22" s="911">
        <f t="array" ref="BQ22">IF(COUNT(BJ22:BP22)=0,"",AVERAGE(BJ22:BP22))</f>
        <v>61.95</v>
      </c>
      <c r="BR22" s="389"/>
      <c r="BS22" s="451">
        <v>62.4</v>
      </c>
      <c r="BT22" s="1">
        <v>62.7</v>
      </c>
      <c r="BU22" s="1">
        <v>63</v>
      </c>
      <c r="BV22" s="1">
        <v>63</v>
      </c>
      <c r="BW22" s="1">
        <v>63</v>
      </c>
      <c r="BX22" s="1">
        <v>63.4</v>
      </c>
      <c r="BY22" s="886">
        <v>63.6</v>
      </c>
      <c r="BZ22" s="911">
        <f t="array" ref="BZ22">IF(COUNT(BS22:BY22)=0,"",AVERAGE(BS22:BY22))</f>
        <v>63.01428571428572</v>
      </c>
      <c r="CA22" s="451">
        <v>63.6</v>
      </c>
      <c r="CB22" s="1">
        <v>63.2</v>
      </c>
      <c r="CC22" s="1">
        <v>63.2</v>
      </c>
      <c r="CD22" s="1">
        <v>63.5</v>
      </c>
      <c r="CE22" s="1">
        <v>63.7</v>
      </c>
      <c r="CF22" s="1">
        <v>64</v>
      </c>
      <c r="CG22" s="886">
        <v>64</v>
      </c>
      <c r="CH22" s="911">
        <f t="array" ref="CH22">IF(COUNT(CA22:CG22)=0,"",AVERAGE(CA22:CG22))</f>
        <v>63.6</v>
      </c>
      <c r="CI22" s="451">
        <v>64.099999999999994</v>
      </c>
      <c r="CJ22" s="1">
        <v>63.8</v>
      </c>
      <c r="CK22" s="1">
        <v>63.8</v>
      </c>
      <c r="CL22" s="1">
        <v>64.2</v>
      </c>
      <c r="CM22" s="1">
        <v>64.8</v>
      </c>
      <c r="CN22" s="1">
        <v>64.599999999999994</v>
      </c>
      <c r="CO22" s="886">
        <v>65.099999999999994</v>
      </c>
      <c r="CP22" s="850">
        <f t="array" ref="CP22">IF(COUNT(CI22:CO22)=0,"",AVERAGE(CI22:CO22))</f>
        <v>64.342857142857142</v>
      </c>
      <c r="CQ22" s="361">
        <v>65.400000000000006</v>
      </c>
      <c r="CR22" s="1">
        <v>65.400000000000006</v>
      </c>
      <c r="CS22" s="1">
        <v>65.400000000000006</v>
      </c>
      <c r="CT22" s="1"/>
      <c r="CU22" s="1"/>
      <c r="CV22" s="1"/>
      <c r="CW22" s="886"/>
      <c r="CX22" s="850">
        <f t="array" ref="CX22">IF(COUNT(CQ22:CW22)=0,"",AVERAGE(CQ22:CW22))</f>
        <v>65.400000000000006</v>
      </c>
      <c r="CY22" s="361"/>
      <c r="CZ22" s="1"/>
      <c r="DA22" s="1"/>
      <c r="DB22" s="1"/>
      <c r="DC22" s="1"/>
      <c r="DD22" s="1"/>
      <c r="DE22" s="886"/>
      <c r="DF22" s="911" t="str">
        <f t="array" ref="DF22">IF(COUNT(CY22:DE22)=0,"",AVERAGE(CY22:DE22))</f>
        <v/>
      </c>
      <c r="DG22" s="389"/>
    </row>
    <row r="23" spans="1:111" ht="18" customHeight="1">
      <c r="A23" s="114" t="s">
        <v>161</v>
      </c>
      <c r="B23" s="115" t="s">
        <v>46</v>
      </c>
      <c r="C23" s="116">
        <f t="array" ref="C23">IF(C22=0,"",C24)</f>
        <v>0</v>
      </c>
      <c r="D23" s="116">
        <f t="array" ref="D23">IF(D22=0,"",D24-C24)</f>
        <v>0</v>
      </c>
      <c r="E23" s="116">
        <f t="array" ref="E23">IF(E22=0,"",E24-D24)</f>
        <v>0.69999999999999574</v>
      </c>
      <c r="F23" s="116">
        <f t="array" ref="F23">IF(F22=0,"",F24-E24)</f>
        <v>0</v>
      </c>
      <c r="G23" s="726">
        <f t="array" ref="G23">IF(G22=0,"",G24-F24)</f>
        <v>-0.10000000000000142</v>
      </c>
      <c r="H23" s="672">
        <f>AVERAGE(B23:G23)</f>
        <v>0.11999999999999886</v>
      </c>
      <c r="I23" s="394"/>
      <c r="J23" s="493">
        <f t="array" ref="J23">IF(J22=0,"",J24-G24)</f>
        <v>0.30000000000000426</v>
      </c>
      <c r="K23" s="116">
        <f t="array" ref="K23">IF(K22=0,"",K24-J24)</f>
        <v>0.79999999999999716</v>
      </c>
      <c r="L23" s="116">
        <f t="array" ref="L23">IF(L22=0,"",L24-K24)</f>
        <v>0.30000000000000426</v>
      </c>
      <c r="M23" s="116">
        <f t="array" ref="M23">IF(M22=0,"",M24-L24)</f>
        <v>0.19999999999999574</v>
      </c>
      <c r="N23" s="116">
        <f t="array" ref="N23">IF(N22=0,"",N24-M24)</f>
        <v>0.89999999999999858</v>
      </c>
      <c r="O23" s="117">
        <f t="array" ref="O23">IF(O22=0,"",O24-N24)</f>
        <v>-0.39999999999999858</v>
      </c>
      <c r="P23" s="726">
        <f t="array" ref="P23">IF(P22=0,"",P24-O24)</f>
        <v>0.39999999999999858</v>
      </c>
      <c r="Q23" s="672">
        <f>AVERAGE(J23:P23)</f>
        <v>0.35714285714285715</v>
      </c>
      <c r="R23" s="394"/>
      <c r="S23" s="362">
        <f t="array" ref="S23">IF(S22=0,"",S24-O24)</f>
        <v>1</v>
      </c>
      <c r="T23" s="3">
        <f t="array" ref="T23">IF(T22=0,"",T24-S24)</f>
        <v>-0.29999999999999716</v>
      </c>
      <c r="U23" s="3">
        <f t="array" ref="U23">IF(U22=0,"",U24-T24)</f>
        <v>0</v>
      </c>
      <c r="V23" s="3">
        <f t="array" ref="V23">IF(V22=0,"",V24-U24)</f>
        <v>0</v>
      </c>
      <c r="W23" s="116">
        <f t="array" ref="W23">IF(W22=0,"",W24-V24)</f>
        <v>0.5</v>
      </c>
      <c r="X23" s="116">
        <f t="array" ref="X23">IF(X22=0,"",X24-W24)</f>
        <v>-0.20000000000000284</v>
      </c>
      <c r="Y23" s="727">
        <f t="array" ref="Y23">IF(Y22=0,"",Y24-X24)</f>
        <v>0.30000000000000426</v>
      </c>
      <c r="Z23" s="672">
        <f>AVERAGE(S23:Y23)</f>
        <v>0.18571428571428633</v>
      </c>
      <c r="AA23" s="2">
        <f t="array" ref="AA23">IF(AA22=0,"",AA24-Z24)</f>
        <v>0</v>
      </c>
      <c r="AB23" s="116">
        <f t="array" ref="AB23">IF(AB22=0,"",AB24-AA24)</f>
        <v>-0.30000000000000426</v>
      </c>
      <c r="AC23" s="116">
        <f t="array" ref="AC23">IF(AC22=0,"",AC24-AB24)</f>
        <v>0.60000000000000142</v>
      </c>
      <c r="AD23" s="116">
        <f t="array" ref="AD23">IF(AD22=0,"",AD24-AC24)</f>
        <v>0.79999999999999716</v>
      </c>
      <c r="AE23" s="116">
        <f t="array" ref="AE23">IF(AE22=0,"",AE24-AD24)</f>
        <v>0</v>
      </c>
      <c r="AF23" s="116">
        <f t="array" ref="AF23">IF(AF22=0,"",AF24-AE24)</f>
        <v>0.30000000000000426</v>
      </c>
      <c r="AG23" s="726">
        <f t="array" ref="AG23">IF(AG22=0,"",AG24-AF24)</f>
        <v>-0.39999999999999858</v>
      </c>
      <c r="AH23" s="672">
        <f>AVERAGE(AA23:AG23)</f>
        <v>0.14285714285714285</v>
      </c>
      <c r="AI23" s="522">
        <f>IF(AI22=0,"",AI24-AG24)</f>
        <v>-0.20000000000000284</v>
      </c>
      <c r="AJ23" s="116">
        <f t="array" ref="AJ23">IF(AJ22=0,"",AJ24-AI24)</f>
        <v>0</v>
      </c>
      <c r="AK23" s="116">
        <f t="array" ref="AK23">IF(AK22=0,"",AK24-AJ24)</f>
        <v>0</v>
      </c>
      <c r="AL23" s="116">
        <f t="array" ref="AL23">IF(AL22=0,"",AL24-AK24)</f>
        <v>0.70000000000000284</v>
      </c>
      <c r="AM23" s="116">
        <f t="array" ref="AM23">IF(AM22=0,"",AM24-AL24)</f>
        <v>0.19999999999999574</v>
      </c>
      <c r="AN23" s="116">
        <f t="array" ref="AN23">IF(AN22=0,"",AN24-AM24)</f>
        <v>0</v>
      </c>
      <c r="AO23" s="726">
        <f t="array" ref="AO23">IF(AO22=0,"",AO24-AN24)</f>
        <v>-0.29999999999999716</v>
      </c>
      <c r="AP23" s="673">
        <f>IF(COUNT(AI22:AO22)=0,"",AVERAGE(AI23:AO23))</f>
        <v>5.714285714285694E-2</v>
      </c>
      <c r="AQ23" s="394"/>
      <c r="AR23" s="522">
        <f>IF(AR22=0,"",AR24-AP24)</f>
        <v>0</v>
      </c>
      <c r="AS23" s="116">
        <f t="array" ref="AS23">IF(AS22=0,"",AS24-AR24)</f>
        <v>0.19999999999999574</v>
      </c>
      <c r="AT23" s="116">
        <f t="array" ref="AT23">IF(AT22=0,"",AT24-AS24)</f>
        <v>0.5</v>
      </c>
      <c r="AU23" s="116">
        <f t="array" ref="AU23">IF(AU22=0,"",AU24-AT24)</f>
        <v>0.10000000000000142</v>
      </c>
      <c r="AV23" s="116">
        <f t="array" ref="AV23">IF(AV22=0,"",AV24-AU24)</f>
        <v>-0.29999999999999716</v>
      </c>
      <c r="AW23" s="116">
        <f t="array" ref="AW23">IF(AW22=0,"",AW24-AV24)</f>
        <v>0</v>
      </c>
      <c r="AX23" s="726" t="str">
        <f t="array" ref="AX23">IF(AX22=0,"",AX24-AW24)</f>
        <v/>
      </c>
      <c r="AY23" s="673">
        <f>IF(COUNT(AR22:AX22)=0,"",AVERAGE(AR23:AX23))</f>
        <v>8.3333333333333329E-2</v>
      </c>
      <c r="AZ23" s="394"/>
      <c r="BA23" s="522">
        <f>IF(BA22=0,"",BA24-AY24)</f>
        <v>-0.20000000000000284</v>
      </c>
      <c r="BB23" s="116">
        <f t="array" ref="BB23">IF(BB22=0,"",BB24-BA24)</f>
        <v>0</v>
      </c>
      <c r="BC23" s="116">
        <f t="array" ref="BC23">IF(BC22=0,"",BC24-BB24)</f>
        <v>0.60000000000000142</v>
      </c>
      <c r="BD23" s="116" t="str">
        <f t="array" ref="BD23">IF(BD22=0,"",BD24-BC24)</f>
        <v/>
      </c>
      <c r="BE23" s="116" t="str">
        <f t="array" ref="BE23">IF(BE22=0,"",BE24-BD24)</f>
        <v/>
      </c>
      <c r="BF23" s="116" t="str">
        <f t="array" ref="BF23">IF(BF22=0,"",BF24-BE24)</f>
        <v/>
      </c>
      <c r="BG23" s="726" t="str">
        <f t="array" ref="BG23">IF(BG22=0,"",BG24-BF24)</f>
        <v/>
      </c>
      <c r="BH23" s="673">
        <f>IF(COUNT(BA22:BG22)=0,"",AVERAGE(BA23:BG23))</f>
        <v>0.13333333333333286</v>
      </c>
      <c r="BI23" s="394"/>
      <c r="BJ23" s="522">
        <f>IF(BJ22=0,"",BJ24-BH24)</f>
        <v>-0.70000000000000284</v>
      </c>
      <c r="BK23" s="116" t="str">
        <f t="array" ref="BK23">IF(BK22=0,"",BK24-BJ24)</f>
        <v/>
      </c>
      <c r="BL23" s="116" t="str">
        <f t="array" ref="BL23">IF(BL22=0,"",BL24-BK24)</f>
        <v/>
      </c>
      <c r="BM23" s="116" t="str">
        <f t="array" ref="BM23">IF(BM22=0,"",BM24-BL24)</f>
        <v/>
      </c>
      <c r="BN23" s="116">
        <f>IF(BN22=0,"",BN24-BJ24)</f>
        <v>-0.89999999999999858</v>
      </c>
      <c r="BO23" s="116">
        <f t="array" ref="BO23">IF(BO22=0,"",BO24-BN24)</f>
        <v>0.5</v>
      </c>
      <c r="BP23" s="726">
        <f t="array" ref="BP23">IF(BP22=0,"",BP24-BO24)</f>
        <v>0.30000000000000426</v>
      </c>
      <c r="BQ23" s="673">
        <f>IF(COUNT(BJ22:BP22)=0,"",AVERAGE(BJ23:BP23))</f>
        <v>-0.19999999999999929</v>
      </c>
      <c r="BR23" s="394"/>
      <c r="BS23" s="522">
        <f>IF(BS22=0,"",BS24-BQ24)</f>
        <v>0.19999999999999574</v>
      </c>
      <c r="BT23" s="116">
        <f t="array" ref="BT23">IF(BT22=0,"",BT24-BS24)</f>
        <v>0.30000000000000426</v>
      </c>
      <c r="BU23" s="116">
        <f t="array" ref="BU23">IF(BU22=0,"",BU24-BT24)</f>
        <v>0.29999999999999716</v>
      </c>
      <c r="BV23" s="116">
        <f t="array" ref="BV23">IF(BV22=0,"",BV24-BU24)</f>
        <v>0</v>
      </c>
      <c r="BW23" s="116">
        <f t="array" ref="BW23">IF(BW22=0,"",BW24-BV24)</f>
        <v>0</v>
      </c>
      <c r="BX23" s="116">
        <f t="array" ref="BX23">IF(BX22=0,"",BX24-BW24)</f>
        <v>0.39999999999999858</v>
      </c>
      <c r="BY23" s="726">
        <f t="array" ref="BY23">IF(BY22=0,"",BY24-BX24)</f>
        <v>0.20000000000000284</v>
      </c>
      <c r="BZ23" s="673">
        <f>IF(COUNT(BS22:BY22)=0,"",AVERAGE(BS23:BY23))</f>
        <v>0.19999999999999979</v>
      </c>
      <c r="CA23" s="522">
        <f>IF(CA22=0,"",CA24-BZ24)</f>
        <v>0</v>
      </c>
      <c r="CB23" s="116">
        <f t="array" ref="CB23">IF(CB22=0,"",CB24-CA24)</f>
        <v>-0.39999999999999858</v>
      </c>
      <c r="CC23" s="116">
        <f t="array" ref="CC23">IF(CC22=0,"",CC24-CB24)</f>
        <v>0</v>
      </c>
      <c r="CD23" s="116">
        <f t="array" ref="CD23">IF(CD22=0,"",CD24-CC24)</f>
        <v>0.29999999999999716</v>
      </c>
      <c r="CE23" s="116">
        <f t="array" ref="CE23">IF(CE22=0,"",CE24-CD24)</f>
        <v>0.20000000000000284</v>
      </c>
      <c r="CF23" s="116">
        <f t="array" ref="CF23">IF(CF22=0,"",CF24-CE24)</f>
        <v>0.29999999999999716</v>
      </c>
      <c r="CG23" s="726">
        <f t="array" ref="CG23">IF(CG22=0,"",CG24-CF24)</f>
        <v>0</v>
      </c>
      <c r="CH23" s="673">
        <f>IF(COUNT(CA22:CG22)=0,"",AVERAGE(CA23:CG23))</f>
        <v>5.714285714285694E-2</v>
      </c>
      <c r="CI23" s="522">
        <f>IF(CI22=0,"",CI24-CH24)</f>
        <v>9.9999999999994316E-2</v>
      </c>
      <c r="CJ23" s="116">
        <f t="array" ref="CJ23">IF(CJ22=0,"",CJ24-CI24)</f>
        <v>-0.29999999999999716</v>
      </c>
      <c r="CK23" s="116">
        <f t="array" ref="CK23">IF(CK22=0,"",CK24-CJ24)</f>
        <v>0</v>
      </c>
      <c r="CL23" s="116">
        <f t="array" ref="CL23">IF(CL22=0,"",CL24-CK24)</f>
        <v>0.40000000000000568</v>
      </c>
      <c r="CM23" s="116">
        <f t="array" ref="CM23">IF(CM22=0,"",CM24-CL24)</f>
        <v>0.59999999999999432</v>
      </c>
      <c r="CN23" s="116">
        <f t="array" ref="CN23">IF(CN22=0,"",CN24-CM24)</f>
        <v>-0.20000000000000284</v>
      </c>
      <c r="CO23" s="726">
        <f t="array" ref="CO23">IF(CO22=0,"",CO24-CN24)</f>
        <v>0.5</v>
      </c>
      <c r="CP23" s="1148">
        <f>IF(COUNT(CI22:CO22)=0,"",AVERAGE(CI23:CO23))</f>
        <v>0.15714285714285633</v>
      </c>
      <c r="CQ23" s="362">
        <f>IF(CQ22=0,"",CQ24-CP24)</f>
        <v>0.30000000000001137</v>
      </c>
      <c r="CR23" s="116">
        <f t="array" ref="CR23">IF(CR22=0,"",CR24-CQ24)</f>
        <v>0</v>
      </c>
      <c r="CS23" s="116">
        <f t="array" ref="CS23">IF(CS22=0,"",CS24-CR24)</f>
        <v>0</v>
      </c>
      <c r="CT23" s="116" t="str">
        <f t="array" ref="CT23">IF(CT22=0,"",CT24-CS24)</f>
        <v/>
      </c>
      <c r="CU23" s="116" t="str">
        <f t="array" ref="CU23">IF(CU22=0,"",CU24-CT24)</f>
        <v/>
      </c>
      <c r="CV23" s="116" t="str">
        <f t="array" ref="CV23">IF(CV22=0,"",CV24-CU24)</f>
        <v/>
      </c>
      <c r="CW23" s="726" t="str">
        <f t="array" ref="CW23">IF(CW22=0,"",CW24-CV24)</f>
        <v/>
      </c>
      <c r="CX23" s="1148">
        <f>IF(COUNT(CQ22:CW22)=0,"",AVERAGE(CQ23:CW23))</f>
        <v>0.10000000000000379</v>
      </c>
      <c r="CY23" s="362" t="str">
        <f>IF(CY22=0,"",CY24-CX24)</f>
        <v/>
      </c>
      <c r="CZ23" s="116" t="str">
        <f t="array" ref="CZ23">IF(CZ22=0,"",CZ24-CY24)</f>
        <v/>
      </c>
      <c r="DA23" s="116" t="str">
        <f t="array" ref="DA23">IF(DA22=0,"",DA24-CZ24)</f>
        <v/>
      </c>
      <c r="DB23" s="116" t="str">
        <f t="array" ref="DB23">IF(DB22=0,"",DB24-DA24)</f>
        <v/>
      </c>
      <c r="DC23" s="116" t="str">
        <f t="array" ref="DC23">IF(DC22=0,"",DC24-DB24)</f>
        <v/>
      </c>
      <c r="DD23" s="116" t="str">
        <f t="array" ref="DD23">IF(DD22=0,"",DD24-DC24)</f>
        <v/>
      </c>
      <c r="DE23" s="726" t="str">
        <f t="array" ref="DE23">IF(DE22=0,"",DE24-DD24)</f>
        <v/>
      </c>
      <c r="DF23" s="673" t="str">
        <f>IF(COUNT(CY22:DE22)=0,"",AVERAGE(CY23:DE23))</f>
        <v/>
      </c>
      <c r="DG23" s="394"/>
    </row>
    <row r="24" spans="1:111" ht="18" customHeight="1">
      <c r="A24" s="114" t="s">
        <v>162</v>
      </c>
      <c r="B24" s="115" t="s">
        <v>46</v>
      </c>
      <c r="C24" s="4">
        <f t="array" ref="C24">IF(C22=0,"",C22-56.7)</f>
        <v>0</v>
      </c>
      <c r="D24" s="4">
        <f t="array" ref="D24">IF(D22=0,"",D22-56.7)</f>
        <v>0</v>
      </c>
      <c r="E24" s="4">
        <f t="array" ref="E24">IF(E22=0,"",E22-56.7)</f>
        <v>0.69999999999999574</v>
      </c>
      <c r="F24" s="4">
        <f t="array" ref="F24">IF(F22=0,"",F22-56.7)</f>
        <v>0.69999999999999574</v>
      </c>
      <c r="G24" s="727">
        <f t="array" ref="G24">IF(G22=0,"",G22-56.7)</f>
        <v>0.59999999999999432</v>
      </c>
      <c r="H24" s="673">
        <f>IF(ISNUMBER(G24),G24,IF(ISNUMBER(F24),F24,IF(ISNUMBER(E24),E24,IF(ISNUMBER(D24),D24,IF(ISNUMBER(C24),C24,IF(ISNUMBER(B24),B24,""))))))</f>
        <v>0.59999999999999432</v>
      </c>
      <c r="I24" s="385"/>
      <c r="J24" s="494">
        <f t="array" ref="J24">IF(J22=0,"",J22-56.7)</f>
        <v>0.89999999999999858</v>
      </c>
      <c r="K24" s="4">
        <f t="array" ref="K24">IF(K22=0,"",K22-56.7)</f>
        <v>1.6999999999999957</v>
      </c>
      <c r="L24" s="4">
        <f t="array" ref="L24">IF(L22=0,"",L22-56.7)</f>
        <v>2</v>
      </c>
      <c r="M24" s="4">
        <f t="array" ref="M24">IF(M22=0,"",M22-56.7)</f>
        <v>2.1999999999999957</v>
      </c>
      <c r="N24" s="4">
        <f t="array" ref="N24">IF(N22=0,"",N22-56.7)</f>
        <v>3.0999999999999943</v>
      </c>
      <c r="O24" s="4">
        <f t="array" ref="O24">IF(O22=0,"",O22-56.7)</f>
        <v>2.6999999999999957</v>
      </c>
      <c r="P24" s="727">
        <f t="array" ref="P24">IF(P22=0,"",P22-56.7)</f>
        <v>3.0999999999999943</v>
      </c>
      <c r="Q24" s="777">
        <f>IF(ISNUMBER(P24),P24,IF(ISNUMBER(O24),O24,IF(ISNUMBER(N24),N24,IF(ISNUMBER(M24),M24,IF(ISNUMBER(L24),L24,IF(ISNUMBER(K24),K24,IF(ISNUMBER(J24),J24,"")))))))</f>
        <v>3.0999999999999943</v>
      </c>
      <c r="R24" s="385"/>
      <c r="S24" s="363">
        <f t="array" ref="S24">IF(S22=0,"",S22-56.7)</f>
        <v>3.6999999999999957</v>
      </c>
      <c r="T24" s="3">
        <f t="array" ref="T24">IF(T22=0,"",T22-56.7)</f>
        <v>3.3999999999999986</v>
      </c>
      <c r="U24" s="3">
        <f t="array" ref="U24">IF(U22=0,"",U22-56.7)</f>
        <v>3.3999999999999986</v>
      </c>
      <c r="V24" s="3">
        <f t="array" ref="V24">IF(V22=0,"",V22-56.7)</f>
        <v>3.3999999999999986</v>
      </c>
      <c r="W24" s="3">
        <f t="array" ref="W24">IF(W22=0,"",W22-56.7)</f>
        <v>3.8999999999999986</v>
      </c>
      <c r="X24" s="4">
        <f t="array" ref="X24">IF(X22=0,"",X22-56.7)</f>
        <v>3.6999999999999957</v>
      </c>
      <c r="Y24" s="727">
        <f t="array" ref="Y24">IF(Y22=0,"",Y22-56.7)</f>
        <v>4</v>
      </c>
      <c r="Z24" s="851">
        <f t="array" ref="Z24">IF(ISNUMBER(Y24),Y24,IF(ISNUMBER(X24),X24,IF(ISNUMBER(W24),W24,IF(ISNUMBER(V24),V24,IF(ISNUMBER(U24),U24,IF(ISNUMBER(T24),T24,IF(ISNUMBER(S24),S24,"")))))))</f>
        <v>4</v>
      </c>
      <c r="AA24" s="401">
        <f t="array" ref="AA24">IF(AA22=0,"",AA22-56.7)</f>
        <v>4</v>
      </c>
      <c r="AB24" s="4">
        <f t="array" ref="AB24">IF(AB22=0,"",AB22-56.7)</f>
        <v>3.6999999999999957</v>
      </c>
      <c r="AC24" s="4">
        <f t="array" ref="AC24">IF(AC22=0,"",AC22-56.7)</f>
        <v>4.2999999999999972</v>
      </c>
      <c r="AD24" s="4">
        <f t="array" ref="AD24">IF(AD22=0,"",AD22-56.7)</f>
        <v>5.0999999999999943</v>
      </c>
      <c r="AE24" s="4">
        <f t="array" ref="AE24">IF(AE22=0,"",AE22-56.7)</f>
        <v>5.0999999999999943</v>
      </c>
      <c r="AF24" s="4">
        <f t="array" ref="AF24">IF(AF22=0,"",AF22-56.7)</f>
        <v>5.3999999999999986</v>
      </c>
      <c r="AG24" s="727">
        <f t="array" ref="AG24">IF(AG22=0,"",AG22-56.7)</f>
        <v>5</v>
      </c>
      <c r="AH24" s="912">
        <f t="array" ref="AH24">IF(ISNUMBER(AG24),AG24,IF(ISNUMBER(AF24),AF24,IF(ISNUMBER(AE24),AE24,IF(ISNUMBER(AD24),AD24,IF(ISNUMBER(AC24),AC24,IF(ISNUMBER(AB24),AB24,IF(ISNUMBER(AA24),AA24,"")))))))</f>
        <v>5</v>
      </c>
      <c r="AI24" s="523">
        <f t="array" ref="AI24">IF(AI22=0,"",AI22-56.7)</f>
        <v>4.7999999999999972</v>
      </c>
      <c r="AJ24" s="4">
        <f t="array" ref="AJ24">IF(AJ22=0,"",AJ22-56.7)</f>
        <v>4.7999999999999972</v>
      </c>
      <c r="AK24" s="4">
        <f t="array" ref="AK24">IF(AK22=0,"",AK22-56.7)</f>
        <v>4.7999999999999972</v>
      </c>
      <c r="AL24" s="4">
        <f t="array" ref="AL24">IF(AL22=0,"",AL22-56.7)</f>
        <v>5.5</v>
      </c>
      <c r="AM24" s="4">
        <f t="array" ref="AM24">IF(AM22=0,"",AM22-56.7)</f>
        <v>5.6999999999999957</v>
      </c>
      <c r="AN24" s="4">
        <f t="array" ref="AN24">IF(AN22=0,"",AN22-56.7)</f>
        <v>5.6999999999999957</v>
      </c>
      <c r="AO24" s="727">
        <f t="array" ref="AO24">IF(AO22=0,"",AO22-56.7)</f>
        <v>5.3999999999999986</v>
      </c>
      <c r="AP24" s="912">
        <f t="array" ref="AP24">IF(ISNUMBER(AO24),AO24,IF(ISNUMBER(AN24),AN24,IF(ISNUMBER(AM24),AM24,IF(ISNUMBER(AL24),AL24,IF(ISNUMBER(AK24),AK24,IF(ISNUMBER(AJ24),AJ24,IF(ISNUMBER(AI24),AI24,"")))))))</f>
        <v>5.3999999999999986</v>
      </c>
      <c r="AQ24" s="385"/>
      <c r="AR24" s="523">
        <f t="array" ref="AR24">IF(AR22=0,"",AR22-56.7)</f>
        <v>5.3999999999999986</v>
      </c>
      <c r="AS24" s="4">
        <f t="array" ref="AS24">IF(AS22=0,"",AS22-56.7)</f>
        <v>5.5999999999999943</v>
      </c>
      <c r="AT24" s="4">
        <f t="array" ref="AT24">IF(AT22=0,"",AT22-56.7)</f>
        <v>6.0999999999999943</v>
      </c>
      <c r="AU24" s="4">
        <f t="array" ref="AU24">IF(AU22=0,"",AU22-56.7)</f>
        <v>6.1999999999999957</v>
      </c>
      <c r="AV24" s="4">
        <f t="array" ref="AV24">IF(AV22=0,"",AV22-56.7)</f>
        <v>5.8999999999999986</v>
      </c>
      <c r="AW24" s="4">
        <f t="array" ref="AW24">IF(AW22=0,"",AW22-56.7)</f>
        <v>5.8999999999999986</v>
      </c>
      <c r="AX24" s="727" t="str">
        <f t="array" ref="AX24">IF(AX22=0,"",AX22-56.7)</f>
        <v/>
      </c>
      <c r="AY24" s="912">
        <f t="array" ref="AY24">IF(ISNUMBER(AX24),AX24,IF(ISNUMBER(AW24),AW24,IF(ISNUMBER(AV24),AV24,IF(ISNUMBER(AU24),AU24,IF(ISNUMBER(AT24),AT24,IF(ISNUMBER(AS24),AS24,IF(ISNUMBER(AR24),AR24,"")))))))</f>
        <v>5.8999999999999986</v>
      </c>
      <c r="AZ24" s="385"/>
      <c r="BA24" s="523">
        <f t="array" ref="BA24">IF(BA22=0,"",BA22-56.7)</f>
        <v>5.6999999999999957</v>
      </c>
      <c r="BB24" s="4">
        <f t="array" ref="BB24">IF(BB22=0,"",BB22-56.7)</f>
        <v>5.6999999999999957</v>
      </c>
      <c r="BC24" s="4">
        <f t="array" ref="BC24">IF(BC22=0,"",BC22-56.7)</f>
        <v>6.2999999999999972</v>
      </c>
      <c r="BD24" s="4" t="str">
        <f t="array" ref="BD24">IF(BD22=0,"",BD22-56.7)</f>
        <v/>
      </c>
      <c r="BE24" s="4" t="str">
        <f t="array" ref="BE24">IF(BE22=0,"",BE22-56.7)</f>
        <v/>
      </c>
      <c r="BF24" s="4" t="str">
        <f t="array" ref="BF24">IF(BF22=0,"",BF22-56.7)</f>
        <v/>
      </c>
      <c r="BG24" s="727" t="str">
        <f t="array" ref="BG24">IF(BG22=0,"",BG22-56.7)</f>
        <v/>
      </c>
      <c r="BH24" s="912">
        <f t="array" ref="BH24">IF(ISNUMBER(BG24),BG24,IF(ISNUMBER(BF24),BF24,IF(ISNUMBER(BE24),BE24,IF(ISNUMBER(BD24),BD24,IF(ISNUMBER(BC24),BC24,IF(ISNUMBER(BB24),BB24,IF(ISNUMBER(BA24),BA24,"")))))))</f>
        <v>6.2999999999999972</v>
      </c>
      <c r="BI24" s="385"/>
      <c r="BJ24" s="523">
        <f t="array" ref="BJ24">IF(BJ22=0,"",BJ22-56.7)</f>
        <v>5.5999999999999943</v>
      </c>
      <c r="BK24" s="4" t="str">
        <f t="array" ref="BK24">IF(BK22=0,"",BK22-56.7)</f>
        <v/>
      </c>
      <c r="BL24" s="4" t="str">
        <f t="array" ref="BL24">IF(BL22=0,"",BL22-56.7)</f>
        <v/>
      </c>
      <c r="BM24" s="4" t="str">
        <f t="array" ref="BM24">IF(BM22=0,"",BM22-56.7)</f>
        <v/>
      </c>
      <c r="BN24" s="4">
        <f t="array" ref="BN24">IF(BN22=0,"",BN22-56.7)</f>
        <v>4.6999999999999957</v>
      </c>
      <c r="BO24" s="4">
        <f t="array" ref="BO24">IF(BO22=0,"",BO22-56.7)</f>
        <v>5.1999999999999957</v>
      </c>
      <c r="BP24" s="727">
        <f t="array" ref="BP24">IF(BP22=0,"",BP22-56.7)</f>
        <v>5.5</v>
      </c>
      <c r="BQ24" s="912">
        <f t="array" ref="BQ24">IF(ISNUMBER(BP24),BP24,IF(ISNUMBER(BO24),BO24,IF(ISNUMBER(BN24),BN24,IF(ISNUMBER(BM24),BM24,IF(ISNUMBER(BL24),BL24,IF(ISNUMBER(BK24),BK24,IF(ISNUMBER(BJ24),BJ24,"")))))))</f>
        <v>5.5</v>
      </c>
      <c r="BR24" s="385"/>
      <c r="BS24" s="523">
        <f t="array" ref="BS24">IF(BS22=0,"",BS22-56.7)</f>
        <v>5.6999999999999957</v>
      </c>
      <c r="BT24" s="4">
        <f t="array" ref="BT24">IF(BT22=0,"",BT22-56.7)</f>
        <v>6</v>
      </c>
      <c r="BU24" s="4">
        <f t="array" ref="BU24">IF(BU22=0,"",BU22-56.7)</f>
        <v>6.2999999999999972</v>
      </c>
      <c r="BV24" s="4">
        <f t="array" ref="BV24">IF(BV22=0,"",BV22-56.7)</f>
        <v>6.2999999999999972</v>
      </c>
      <c r="BW24" s="4">
        <f t="array" ref="BW24">IF(BW22=0,"",BW22-56.7)</f>
        <v>6.2999999999999972</v>
      </c>
      <c r="BX24" s="4">
        <f t="array" ref="BX24">IF(BX22=0,"",BX22-56.7)</f>
        <v>6.6999999999999957</v>
      </c>
      <c r="BY24" s="727">
        <f t="array" ref="BY24">IF(BY22=0,"",BY22-56.7)</f>
        <v>6.8999999999999986</v>
      </c>
      <c r="BZ24" s="912">
        <f t="array" ref="BZ24">IF(ISNUMBER(BY24),BY24,IF(ISNUMBER(BX24),BX24,IF(ISNUMBER(BW24),BW24,IF(ISNUMBER(BV24),BV24,IF(ISNUMBER(BU24),BU24,IF(ISNUMBER(BT24),BT24,IF(ISNUMBER(BS24),BS24,"")))))))</f>
        <v>6.8999999999999986</v>
      </c>
      <c r="CA24" s="523">
        <f t="array" ref="CA24">IF(CA22=0,"",CA22-56.7)</f>
        <v>6.8999999999999986</v>
      </c>
      <c r="CB24" s="4">
        <f t="array" ref="CB24">IF(CB22=0,"",CB22-56.7)</f>
        <v>6.5</v>
      </c>
      <c r="CC24" s="4">
        <f t="array" ref="CC24">IF(CC22=0,"",CC22-56.7)</f>
        <v>6.5</v>
      </c>
      <c r="CD24" s="4">
        <f t="array" ref="CD24">IF(CD22=0,"",CD22-56.7)</f>
        <v>6.7999999999999972</v>
      </c>
      <c r="CE24" s="4">
        <f t="array" ref="CE24">IF(CE22=0,"",CE22-56.7)</f>
        <v>7</v>
      </c>
      <c r="CF24" s="4">
        <f t="array" ref="CF24">IF(CF22=0,"",CF22-56.7)</f>
        <v>7.2999999999999972</v>
      </c>
      <c r="CG24" s="727">
        <f t="array" ref="CG24">IF(CG22=0,"",CG22-56.7)</f>
        <v>7.2999999999999972</v>
      </c>
      <c r="CH24" s="912">
        <f t="array" ref="CH24">IF(ISNUMBER(CG24),CG24,IF(ISNUMBER(CF24),CF24,IF(ISNUMBER(CE24),CE24,IF(ISNUMBER(CD24),CD24,IF(ISNUMBER(CC24),CC24,IF(ISNUMBER(CB24),CB24,IF(ISNUMBER(CA24),CA24,"")))))))</f>
        <v>7.2999999999999972</v>
      </c>
      <c r="CI24" s="523">
        <f t="array" ref="CI24">IF(CI22=0,"",CI22-56.7)</f>
        <v>7.3999999999999915</v>
      </c>
      <c r="CJ24" s="4">
        <f t="array" ref="CJ24">IF(CJ22=0,"",CJ22-56.7)</f>
        <v>7.0999999999999943</v>
      </c>
      <c r="CK24" s="4">
        <f t="array" ref="CK24">IF(CK22=0,"",CK22-56.7)</f>
        <v>7.0999999999999943</v>
      </c>
      <c r="CL24" s="4">
        <f t="array" ref="CL24">IF(CL22=0,"",CL22-56.7)</f>
        <v>7.5</v>
      </c>
      <c r="CM24" s="4">
        <f t="array" ref="CM24">IF(CM22=0,"",CM22-56.7)</f>
        <v>8.0999999999999943</v>
      </c>
      <c r="CN24" s="4">
        <f t="array" ref="CN24">IF(CN22=0,"",CN22-56.7)</f>
        <v>7.8999999999999915</v>
      </c>
      <c r="CO24" s="727">
        <f t="array" ref="CO24">IF(CO22=0,"",CO22-56.7)</f>
        <v>8.3999999999999915</v>
      </c>
      <c r="CP24" s="851">
        <f t="array" ref="CP24">IF(ISNUMBER(CO24),CO24,IF(ISNUMBER(CN24),CN24,IF(ISNUMBER(CM24),CM24,IF(ISNUMBER(CL24),CL24,IF(ISNUMBER(CK24),CK24,IF(ISNUMBER(CJ24),CJ24,IF(ISNUMBER(CI24),CI24,"")))))))</f>
        <v>8.3999999999999915</v>
      </c>
      <c r="CQ24" s="363">
        <f t="array" ref="CQ24">IF(CQ22=0,"",CQ22-56.7)</f>
        <v>8.7000000000000028</v>
      </c>
      <c r="CR24" s="4">
        <f t="array" ref="CR24">IF(CR22=0,"",CR22-56.7)</f>
        <v>8.7000000000000028</v>
      </c>
      <c r="CS24" s="4">
        <f t="array" ref="CS24">IF(CS22=0,"",CS22-56.7)</f>
        <v>8.7000000000000028</v>
      </c>
      <c r="CT24" s="4" t="str">
        <f t="array" ref="CT24">IF(CT22=0,"",CT22-56.7)</f>
        <v/>
      </c>
      <c r="CU24" s="4" t="str">
        <f t="array" ref="CU24">IF(CU22=0,"",CU22-56.7)</f>
        <v/>
      </c>
      <c r="CV24" s="4" t="str">
        <f t="array" ref="CV24">IF(CV22=0,"",CV22-56.7)</f>
        <v/>
      </c>
      <c r="CW24" s="727" t="str">
        <f t="array" ref="CW24">IF(CW22=0,"",CW22-56.7)</f>
        <v/>
      </c>
      <c r="CX24" s="851">
        <f t="array" ref="CX24">IF(ISNUMBER(CW24),CW24,IF(ISNUMBER(CV24),CV24,IF(ISNUMBER(CU24),CU24,IF(ISNUMBER(CT24),CT24,IF(ISNUMBER(CS24),CS24,IF(ISNUMBER(CR24),CR24,IF(ISNUMBER(CQ24),CQ24,"")))))))</f>
        <v>8.7000000000000028</v>
      </c>
      <c r="CY24" s="363" t="str">
        <f t="array" ref="CY24">IF(CY22=0,"",CY22-56.7)</f>
        <v/>
      </c>
      <c r="CZ24" s="4" t="str">
        <f t="array" ref="CZ24">IF(CZ22=0,"",CZ22-56.7)</f>
        <v/>
      </c>
      <c r="DA24" s="4" t="str">
        <f t="array" ref="DA24">IF(DA22=0,"",DA22-56.7)</f>
        <v/>
      </c>
      <c r="DB24" s="4" t="str">
        <f t="array" ref="DB24">IF(DB22=0,"",DB22-56.7)</f>
        <v/>
      </c>
      <c r="DC24" s="4" t="str">
        <f t="array" ref="DC24">IF(DC22=0,"",DC22-56.7)</f>
        <v/>
      </c>
      <c r="DD24" s="4" t="str">
        <f t="array" ref="DD24">IF(DD22=0,"",DD22-56.7)</f>
        <v/>
      </c>
      <c r="DE24" s="727" t="str">
        <f t="array" ref="DE24">IF(DE22=0,"",DE22-56.7)</f>
        <v/>
      </c>
      <c r="DF24" s="912" t="str">
        <f t="array" ref="DF24">IF(ISNUMBER(DE24),DE24,IF(ISNUMBER(DD24),DD24,IF(ISNUMBER(DC24),DC24,IF(ISNUMBER(DB24),DB24,IF(ISNUMBER(DA24),DA24,IF(ISNUMBER(CZ24),CZ24,IF(ISNUMBER(CY24),CY24,"")))))))</f>
        <v/>
      </c>
      <c r="DG24" s="385"/>
    </row>
    <row r="25" spans="1:111" ht="18" customHeight="1">
      <c r="A25" s="118" t="s">
        <v>163</v>
      </c>
      <c r="B25" s="119">
        <v>9.9000000000000005E-2</v>
      </c>
      <c r="C25" s="5">
        <v>9.9000000000000005E-2</v>
      </c>
      <c r="D25" s="5">
        <v>9.9000000000000005E-2</v>
      </c>
      <c r="E25" s="5">
        <v>9.9000000000000005E-2</v>
      </c>
      <c r="F25" s="5">
        <v>9.9000000000000005E-2</v>
      </c>
      <c r="G25" s="728">
        <v>0.129</v>
      </c>
      <c r="H25" s="674">
        <f t="array" ref="H25">IF(COUNT(B25:G25)=0,"",AVERAGE(B25:G25))</f>
        <v>0.104</v>
      </c>
      <c r="I25" s="385"/>
      <c r="J25" s="119">
        <f t="array" ref="J25">J29/J22</f>
        <v>0.12152777777777778</v>
      </c>
      <c r="K25" s="120">
        <f t="array" ref="K25">K29/K22</f>
        <v>0.10958904109589042</v>
      </c>
      <c r="L25" s="120">
        <f t="array" ref="L25">L29/L22</f>
        <v>0.11243611584327086</v>
      </c>
      <c r="M25" s="120">
        <f t="array" ref="M25">M29/M22</f>
        <v>0.11714770797962649</v>
      </c>
      <c r="N25" s="120">
        <f t="array" ref="N25">N29/N22</f>
        <v>0.11538461538461539</v>
      </c>
      <c r="O25" s="120">
        <f t="array" ref="O25">O29/O22</f>
        <v>0.11616161616161617</v>
      </c>
      <c r="P25" s="809">
        <f t="array" ref="P25">IFERROR(P29/P22,"")</f>
        <v>0.12709030100334448</v>
      </c>
      <c r="Q25" s="778">
        <f t="array" ref="Q25">IF(COUNT(J25:P25)=0,"",AVERAGE(J25:P25))</f>
        <v>0.11704816789230595</v>
      </c>
      <c r="R25" s="385"/>
      <c r="S25" s="364">
        <f t="array" ref="S25">IFERROR(S29/S22,"")</f>
        <v>0.13410596026490065</v>
      </c>
      <c r="T25" s="5">
        <f t="array" ref="T25">IFERROR(T29/T22,"")</f>
        <v>0.13311148086522462</v>
      </c>
      <c r="U25" s="5">
        <f t="array" ref="U25">IFERROR(U29/U22,"")</f>
        <v>0.13477537437603992</v>
      </c>
      <c r="V25" s="5">
        <f t="array" ref="V25">IFERROR(V29/V22,"")</f>
        <v>0.13643926788685523</v>
      </c>
      <c r="W25" s="5">
        <f t="array" ref="W25">IFERROR(W29/W22,"")</f>
        <v>0.132013201320132</v>
      </c>
      <c r="X25" s="262">
        <f t="array" ref="X25">IFERROR(X29/X22,"")</f>
        <v>0.1556291390728477</v>
      </c>
      <c r="Y25" s="887">
        <f t="array" ref="Y25">IFERROR(Y29/Y22,"")</f>
        <v>0.14991762767710048</v>
      </c>
      <c r="Z25" s="852">
        <f t="array" ref="Z25">IF(COUNT(S25:Y25)=0,"",AVERAGE(S25:Y25))</f>
        <v>0.13942743592330006</v>
      </c>
      <c r="AA25" s="402">
        <f t="array" ref="AA25">IFERROR(AA29/AA22,"")</f>
        <v>0.14662273476112025</v>
      </c>
      <c r="AB25" s="262">
        <f t="array" ref="AB25">IFERROR(AB29/AB22,"")</f>
        <v>0.16390728476821192</v>
      </c>
      <c r="AC25" s="262">
        <f t="array" ref="AC25">IFERROR(AC29/AC22,"")</f>
        <v>0.15573770491803279</v>
      </c>
      <c r="AD25" s="262">
        <f t="array" ref="AD25">IFERROR(AD29/AD22,"")</f>
        <v>0.14724919093851133</v>
      </c>
      <c r="AE25" s="262">
        <f t="array" ref="AE25">IFERROR(AE29/AE22,"")</f>
        <v>0.1504854368932039</v>
      </c>
      <c r="AF25" s="262">
        <f t="array" ref="AF25">IFERROR(AF29/AF22,"")</f>
        <v>0.13848631239935588</v>
      </c>
      <c r="AG25" s="887">
        <f t="array" ref="AG25">IFERROR(AG29/AG22,"")</f>
        <v>0.14262560777957861</v>
      </c>
      <c r="AH25" s="778">
        <f t="array" ref="AH25">IF(COUNT(AA25:AG25)=0,"",AVERAGE(AA25:AG25))</f>
        <v>0.14930203892257352</v>
      </c>
      <c r="AI25" s="524">
        <f t="array" ref="AI25">IFERROR(AI29/AI22,"")</f>
        <v>0.15609756097560976</v>
      </c>
      <c r="AJ25" s="262">
        <f t="array" ref="AJ25">IFERROR(AJ29/AJ22,"")</f>
        <v>0.16097560975609757</v>
      </c>
      <c r="AK25" s="262">
        <f t="array" ref="AK25">IFERROR(AK29/AK22,"")</f>
        <v>0.14471544715447154</v>
      </c>
      <c r="AL25" s="262">
        <f t="array" ref="AL25">IFERROR(AL29/AL22,"")</f>
        <v>0.13987138263665594</v>
      </c>
      <c r="AM25" s="262">
        <f t="array" ref="AM25">IFERROR(AM29/AM22,"")</f>
        <v>0.14423076923076925</v>
      </c>
      <c r="AN25" s="262">
        <f t="array" ref="AN25">IFERROR(AN29/AN22,"")</f>
        <v>0.15064102564102566</v>
      </c>
      <c r="AO25" s="887">
        <f t="array" ref="AO25">IFERROR(AO29/AO22,"")</f>
        <v>0.16264090177133655</v>
      </c>
      <c r="AP25" s="778">
        <f t="array" ref="AP25">IF(COUNT(AI25:AO25)=0,"",AVERAGE(AI25:AO25))</f>
        <v>0.15131038530942376</v>
      </c>
      <c r="AQ25" s="385"/>
      <c r="AR25" s="524">
        <f t="array" ref="AR25">IFERROR(AR29/AR22,"")</f>
        <v>0.16425120772946858</v>
      </c>
      <c r="AS25" s="262">
        <f t="array" ref="AS25">IFERROR(AS29/AS22,"")</f>
        <v>0.16051364365971107</v>
      </c>
      <c r="AT25" s="262">
        <f t="array" ref="AT25">IFERROR(AT29/AT22,"")</f>
        <v>0.15127388535031847</v>
      </c>
      <c r="AU25" s="262">
        <f t="array" ref="AU25">IFERROR(AU29/AU22,"")</f>
        <v>0.1494435612082671</v>
      </c>
      <c r="AV25" s="262">
        <f t="array" ref="AV25">IFERROR(AV29/AV22,"")</f>
        <v>0.15654952076677317</v>
      </c>
      <c r="AW25" s="262">
        <f t="array" ref="AW25">IFERROR(AW29/AW22,"")</f>
        <v>0.15814696485623003</v>
      </c>
      <c r="AX25" s="887" t="str">
        <f t="array" ref="AX25">IFERROR(AX29/AX22,"")</f>
        <v/>
      </c>
      <c r="AY25" s="778">
        <f t="array" ref="AY25">IF(COUNT(AR25:AX25)=0,"",AVERAGE(AR25:AX25))</f>
        <v>0.1566964639284614</v>
      </c>
      <c r="AZ25" s="385"/>
      <c r="BA25" s="524">
        <f t="array" ref="BA25">IFERROR(BA29/BA22,"")</f>
        <v>0.13942307692307693</v>
      </c>
      <c r="BB25" s="262">
        <f t="array" ref="BB25">IFERROR(BB29/BB22,"")</f>
        <v>0.14102564102564105</v>
      </c>
      <c r="BC25" s="262">
        <f t="array" ref="BC25">IFERROR(BC29/BC22,"")</f>
        <v>0.14761904761904762</v>
      </c>
      <c r="BD25" s="262" t="str">
        <f t="array" ref="BD25">IFERROR(BD29/BD22,"")</f>
        <v/>
      </c>
      <c r="BE25" s="262" t="str">
        <f t="array" ref="BE25">IFERROR(BE29/BE22,"")</f>
        <v/>
      </c>
      <c r="BF25" s="262" t="str">
        <f t="array" ref="BF25">IFERROR(BF29/BF22,"")</f>
        <v/>
      </c>
      <c r="BG25" s="887" t="str">
        <f t="array" ref="BG25">IFERROR(BG29/BG22,"")</f>
        <v/>
      </c>
      <c r="BH25" s="778">
        <f t="array" ref="BH25">IF(COUNT(BA25:BG25)=0,"",AVERAGE(BA25:BG25))</f>
        <v>0.14268925518925521</v>
      </c>
      <c r="BI25" s="385"/>
      <c r="BJ25" s="524">
        <f t="array" ref="BJ25">IFERROR(BJ29/BJ22,"")</f>
        <v>0.14125200642054575</v>
      </c>
      <c r="BK25" s="262" t="str">
        <f t="array" ref="BK25">IFERROR(BK29/BK22,"")</f>
        <v/>
      </c>
      <c r="BL25" s="262" t="str">
        <f t="array" ref="BL25">IFERROR(BL29/BL22,"")</f>
        <v/>
      </c>
      <c r="BM25" s="262" t="str">
        <f t="array" ref="BM25">IFERROR(BM29/BM22,"")</f>
        <v/>
      </c>
      <c r="BN25" s="262">
        <f t="array" ref="BN25">IFERROR(BN29/BN22,"")</f>
        <v>0.14983713355048858</v>
      </c>
      <c r="BO25" s="262">
        <f t="array" ref="BO25">IFERROR(BO29/BO22,"")</f>
        <v>0.14862681744749595</v>
      </c>
      <c r="BP25" s="887">
        <f t="array" ref="BP25">IFERROR(BP29/BP22,"")</f>
        <v>0.13183279742765272</v>
      </c>
      <c r="BQ25" s="778">
        <f t="array" ref="BQ25">IF(COUNT(BJ25:BP25)=0,"",AVERAGE(BJ25:BP25))</f>
        <v>0.14288718871154577</v>
      </c>
      <c r="BR25" s="385"/>
      <c r="BS25" s="524">
        <f t="array" ref="BS25">IFERROR(BS29/BS22,"")</f>
        <v>0.14102564102564105</v>
      </c>
      <c r="BT25" s="262">
        <f t="array" ref="BT25">IFERROR(BT29/BT22,"")</f>
        <v>0.1419457735247209</v>
      </c>
      <c r="BU25" s="262">
        <f t="array" ref="BU25">IFERROR(BU29/BU22,"")</f>
        <v>0.13968253968253969</v>
      </c>
      <c r="BV25" s="262">
        <f t="array" ref="BV25">IFERROR(BV29/BV22,"")</f>
        <v>0.14285714285714285</v>
      </c>
      <c r="BW25" s="262">
        <f t="array" ref="BW25">IFERROR(BW29/BW22,"")</f>
        <v>0.13650793650793649</v>
      </c>
      <c r="BX25" s="262">
        <f t="array" ref="BX25">IFERROR(BX29/BX22,"")</f>
        <v>0.14353312302839116</v>
      </c>
      <c r="BY25" s="887">
        <f t="array" ref="BY25">IFERROR(BY29/BY22,"")</f>
        <v>0.13679245283018868</v>
      </c>
      <c r="BZ25" s="778">
        <f t="array" ref="BZ25">IF(COUNT(BS25:BY25)=0,"",AVERAGE(BS25:BY25))</f>
        <v>0.14033494420808013</v>
      </c>
      <c r="CA25" s="524">
        <f t="array" ref="CA25">IFERROR(CA29/CA22,"")</f>
        <v>0.13993710691823899</v>
      </c>
      <c r="CB25" s="262">
        <f t="array" ref="CB25">IFERROR(CB29/CB22,"")</f>
        <v>0.14398734177215189</v>
      </c>
      <c r="CC25" s="262">
        <f t="array" ref="CC25">IFERROR(CC29/CC22,"")</f>
        <v>0.14240506329113922</v>
      </c>
      <c r="CD25" s="262">
        <f t="array" ref="CD25">IFERROR(CD29/CD22,"")</f>
        <v>0.15433070866141732</v>
      </c>
      <c r="CE25" s="262">
        <f t="array" ref="CE25">IFERROR(CE29/CE22,"")</f>
        <v>0.13814756671899531</v>
      </c>
      <c r="CF25" s="262">
        <f t="array" ref="CF25">IFERROR(CF29/CF22,"")</f>
        <v>0.1484375</v>
      </c>
      <c r="CG25" s="887">
        <f t="array" ref="CG25">IFERROR(CG29/CG22,"")</f>
        <v>0.14531250000000001</v>
      </c>
      <c r="CH25" s="778">
        <f t="array" ref="CH25">IF(COUNT(CA25:CG25)=0,"",AVERAGE(CA25:CG25))</f>
        <v>0.14465111248027754</v>
      </c>
      <c r="CI25" s="524">
        <f t="array" ref="CI25">IFERROR(CI29/CI22,"")</f>
        <v>0.1482059282371295</v>
      </c>
      <c r="CJ25" s="262">
        <f t="array" ref="CJ25">IFERROR(CJ29/CJ22,"")</f>
        <v>0.15203761755485892</v>
      </c>
      <c r="CK25" s="262">
        <f t="array" ref="CK25">IFERROR(CK29/CK22,"")</f>
        <v>0.14420062695924765</v>
      </c>
      <c r="CL25" s="262">
        <f t="array" ref="CL25">IFERROR(CL29/CL22,"")</f>
        <v>0.14797507788161993</v>
      </c>
      <c r="CM25" s="262">
        <f t="array" ref="CM25">IFERROR(CM29/CM22,"")</f>
        <v>0.14969135802469136</v>
      </c>
      <c r="CN25" s="262">
        <f t="array" ref="CN25">IFERROR(CN29/CN22,"")</f>
        <v>0.15170278637770901</v>
      </c>
      <c r="CO25" s="887">
        <f t="array" ref="CO25">IFERROR(CO29/CO22,"")</f>
        <v>0.1459293394777266</v>
      </c>
      <c r="CP25" s="852">
        <f t="array" ref="CP25">IF(COUNT(CI25:CO25)=0,"",AVERAGE(CI25:CO25))</f>
        <v>0.14853467635899756</v>
      </c>
      <c r="CQ25" s="1130">
        <f t="array" ref="CQ25">IFERROR(CQ29/CQ22,"")</f>
        <v>0.14984709480122324</v>
      </c>
      <c r="CR25" s="262">
        <f t="array" ref="CR25">IFERROR(CR29/CR22,"")</f>
        <v>0.15443425076452597</v>
      </c>
      <c r="CS25" s="262">
        <f t="array" ref="CS25">IFERROR(CS29/CS22,"")</f>
        <v>0.1529051987767584</v>
      </c>
      <c r="CT25" s="262" t="str">
        <f t="array" ref="CT25">IFERROR(CT29/CT22,"")</f>
        <v/>
      </c>
      <c r="CU25" s="262" t="str">
        <f t="array" ref="CU25">IFERROR(CU29/CU22,"")</f>
        <v/>
      </c>
      <c r="CV25" s="262" t="str">
        <f t="array" ref="CV25">IFERROR(CV29/CV22,"")</f>
        <v/>
      </c>
      <c r="CW25" s="887" t="str">
        <f t="array" ref="CW25">IFERROR(CW29/CW22,"")</f>
        <v/>
      </c>
      <c r="CX25" s="852">
        <f t="array" ref="CX25">IF(COUNT(CQ25:CW25)=0,"",AVERAGE(CQ25:CW25))</f>
        <v>0.15239551478083588</v>
      </c>
      <c r="CY25" s="1130" t="str">
        <f t="array" ref="CY25">IFERROR(CY29/CY22,"")</f>
        <v/>
      </c>
      <c r="CZ25" s="262" t="str">
        <f t="array" ref="CZ25">IFERROR(CZ29/CZ22,"")</f>
        <v/>
      </c>
      <c r="DA25" s="262" t="str">
        <f t="array" ref="DA25">IFERROR(DA29/DA22,"")</f>
        <v/>
      </c>
      <c r="DB25" s="262" t="str">
        <f t="array" ref="DB25">IFERROR(DB29/DB22,"")</f>
        <v/>
      </c>
      <c r="DC25" s="262" t="str">
        <f t="array" ref="DC25">IFERROR(DC29/DC22,"")</f>
        <v/>
      </c>
      <c r="DD25" s="262" t="str">
        <f t="array" ref="DD25">IFERROR(DD29/DD22,"")</f>
        <v/>
      </c>
      <c r="DE25" s="887" t="str">
        <f t="array" ref="DE25">IFERROR(DE29/DE22,"")</f>
        <v/>
      </c>
      <c r="DF25" s="778" t="str">
        <f t="array" ref="DF25">IF(COUNT(CY25:DE25)=0,"",AVERAGE(CY25:DE25))</f>
        <v/>
      </c>
      <c r="DG25" s="385"/>
    </row>
    <row r="26" spans="1:111" ht="18" customHeight="1">
      <c r="A26" s="121" t="s">
        <v>164</v>
      </c>
      <c r="B26" s="122">
        <v>16.899999999999999</v>
      </c>
      <c r="C26" s="123">
        <v>16.899999999999999</v>
      </c>
      <c r="D26" s="123">
        <v>16.899999999999999</v>
      </c>
      <c r="E26" s="123">
        <v>16.899999999999999</v>
      </c>
      <c r="F26" s="123">
        <v>16.899999999999999</v>
      </c>
      <c r="G26" s="729">
        <v>17.100000000000001</v>
      </c>
      <c r="H26" s="675">
        <f t="array" ref="H26">IF(COUNT(B26:G26)=0,"",AVERAGE(B26:G26))</f>
        <v>16.933333333333334</v>
      </c>
      <c r="I26" s="385"/>
      <c r="J26" s="124">
        <v>17.2</v>
      </c>
      <c r="K26" s="125">
        <v>17.399999999999999</v>
      </c>
      <c r="L26" s="125">
        <v>17.5</v>
      </c>
      <c r="M26" s="125">
        <v>17.600000000000001</v>
      </c>
      <c r="N26" s="125">
        <v>17.899999999999999</v>
      </c>
      <c r="O26" s="125">
        <v>17.7</v>
      </c>
      <c r="P26" s="810">
        <v>17.899999999999999</v>
      </c>
      <c r="Q26" s="779">
        <f t="array" ref="Q26">IF(COUNT(J26:P26)=0,"",AVERAGE(J26:P26))</f>
        <v>17.599999999999998</v>
      </c>
      <c r="R26" s="385"/>
      <c r="S26" s="365">
        <v>18</v>
      </c>
      <c r="T26" s="6">
        <v>17.899999999999999</v>
      </c>
      <c r="U26" s="6">
        <v>17.899999999999999</v>
      </c>
      <c r="V26" s="6">
        <v>17.899999999999999</v>
      </c>
      <c r="W26" s="6">
        <v>18.100000000000001</v>
      </c>
      <c r="X26" s="6">
        <v>18</v>
      </c>
      <c r="Y26" s="888">
        <v>18.100000000000001</v>
      </c>
      <c r="Z26" s="853">
        <f t="array" ref="Z26">IF(COUNT(S26:Y26)=0,"",AVERAGE(S26:Y26))</f>
        <v>17.985714285714284</v>
      </c>
      <c r="AA26" s="365">
        <v>18.100000000000001</v>
      </c>
      <c r="AB26" s="6">
        <v>18</v>
      </c>
      <c r="AC26" s="6">
        <v>18.2</v>
      </c>
      <c r="AD26" s="6">
        <v>18.5</v>
      </c>
      <c r="AE26" s="6">
        <v>18.5</v>
      </c>
      <c r="AF26" s="6">
        <v>18.5</v>
      </c>
      <c r="AG26" s="888">
        <v>18.399999999999999</v>
      </c>
      <c r="AH26" s="913">
        <f t="array" ref="AH26">IF(COUNT(AA26:AG26)=0,"",AVERAGE(AA26:AG26))</f>
        <v>18.314285714285713</v>
      </c>
      <c r="AI26" s="452">
        <v>18.399999999999999</v>
      </c>
      <c r="AJ26" s="6">
        <v>18.399999999999999</v>
      </c>
      <c r="AK26" s="6">
        <v>18.399999999999999</v>
      </c>
      <c r="AL26" s="6">
        <v>18.600000000000001</v>
      </c>
      <c r="AM26" s="6">
        <v>18.600000000000001</v>
      </c>
      <c r="AN26" s="6">
        <v>18.600000000000001</v>
      </c>
      <c r="AO26" s="888">
        <v>18.5</v>
      </c>
      <c r="AP26" s="913">
        <f t="array" ref="AP26">IF(COUNT(AI26:AO26)=0,"",AVERAGE(AI26:AO26))</f>
        <v>18.5</v>
      </c>
      <c r="AQ26" s="385"/>
      <c r="AR26" s="452">
        <v>18.5</v>
      </c>
      <c r="AS26" s="6">
        <v>18.600000000000001</v>
      </c>
      <c r="AT26" s="6">
        <v>18.8</v>
      </c>
      <c r="AU26" s="6">
        <v>18.8</v>
      </c>
      <c r="AV26" s="6">
        <v>18.7</v>
      </c>
      <c r="AW26" s="6">
        <v>18.7</v>
      </c>
      <c r="AX26" s="888"/>
      <c r="AY26" s="913">
        <f t="array" ref="AY26">IF(COUNT(AR26:AX26)=0,"",AVERAGE(AR26:AX26))</f>
        <v>18.683333333333334</v>
      </c>
      <c r="AZ26" s="385"/>
      <c r="BA26" s="452">
        <v>18.600000000000001</v>
      </c>
      <c r="BB26" s="6">
        <v>18.600000000000001</v>
      </c>
      <c r="BC26" s="6">
        <v>18.8</v>
      </c>
      <c r="BD26" s="6"/>
      <c r="BE26" s="6"/>
      <c r="BF26" s="6"/>
      <c r="BG26" s="888"/>
      <c r="BH26" s="913">
        <f t="array" ref="BH26">IF(COUNT(BA26:BG26)=0,"",AVERAGE(BA26:BG26))</f>
        <v>18.666666666666668</v>
      </c>
      <c r="BI26" s="385"/>
      <c r="BJ26" s="452">
        <v>18.600000000000001</v>
      </c>
      <c r="BK26" s="6"/>
      <c r="BL26" s="6"/>
      <c r="BM26" s="6"/>
      <c r="BN26" s="6">
        <v>18.3</v>
      </c>
      <c r="BO26" s="6">
        <v>18.5</v>
      </c>
      <c r="BP26" s="888">
        <v>18.600000000000001</v>
      </c>
      <c r="BQ26" s="913">
        <f t="array" ref="BQ26">IF(COUNT(BJ26:BP26)=0,"",AVERAGE(BJ26:BP26))</f>
        <v>18.5</v>
      </c>
      <c r="BR26" s="385"/>
      <c r="BS26" s="452">
        <v>18.600000000000001</v>
      </c>
      <c r="BT26" s="6">
        <v>18.7</v>
      </c>
      <c r="BU26" s="6">
        <v>18.8</v>
      </c>
      <c r="BV26" s="6">
        <v>18.8</v>
      </c>
      <c r="BW26" s="6">
        <v>18.600000000000001</v>
      </c>
      <c r="BX26" s="6">
        <v>18.899999999999999</v>
      </c>
      <c r="BY26" s="888">
        <v>19</v>
      </c>
      <c r="BZ26" s="913">
        <f t="array" ref="BZ26">IF(COUNT(BS26:BY26)=0,"",AVERAGE(BS26:BY26))</f>
        <v>18.771428571428572</v>
      </c>
      <c r="CA26" s="452">
        <v>19</v>
      </c>
      <c r="CB26" s="6">
        <v>18.899999999999999</v>
      </c>
      <c r="CC26" s="6">
        <v>18.899999999999999</v>
      </c>
      <c r="CD26" s="6">
        <v>19</v>
      </c>
      <c r="CE26" s="6">
        <v>19</v>
      </c>
      <c r="CF26" s="6">
        <v>19.100000000000001</v>
      </c>
      <c r="CG26" s="888">
        <v>19.100000000000001</v>
      </c>
      <c r="CH26" s="913">
        <f t="array" ref="CH26">IF(COUNT(CA26:CG26)=0,"",AVERAGE(CA26:CG26))</f>
        <v>19</v>
      </c>
      <c r="CI26" s="452">
        <v>19.100000000000001</v>
      </c>
      <c r="CJ26" s="6">
        <v>19.100000000000001</v>
      </c>
      <c r="CK26" s="6">
        <v>19.100000000000001</v>
      </c>
      <c r="CL26" s="6">
        <v>19.2</v>
      </c>
      <c r="CM26" s="6">
        <v>19.3</v>
      </c>
      <c r="CN26" s="6">
        <v>19.3</v>
      </c>
      <c r="CO26" s="888">
        <v>19.399999999999999</v>
      </c>
      <c r="CP26" s="853">
        <f t="array" ref="CP26">IF(COUNT(CI26:CO26)=0,"",AVERAGE(CI26:CO26))</f>
        <v>19.214285714285715</v>
      </c>
      <c r="CQ26" s="365">
        <v>19.5</v>
      </c>
      <c r="CR26" s="6">
        <v>19.5</v>
      </c>
      <c r="CS26" s="6">
        <v>19.5</v>
      </c>
      <c r="CT26" s="6"/>
      <c r="CU26" s="6"/>
      <c r="CV26" s="6"/>
      <c r="CW26" s="888"/>
      <c r="CX26" s="853">
        <f t="array" ref="CX26">IF(COUNT(CQ26:CW26)=0,"",AVERAGE(CQ26:CW26))</f>
        <v>19.5</v>
      </c>
      <c r="CY26" s="365"/>
      <c r="CZ26" s="6"/>
      <c r="DA26" s="6"/>
      <c r="DB26" s="6"/>
      <c r="DC26" s="6"/>
      <c r="DD26" s="6"/>
      <c r="DE26" s="888"/>
      <c r="DF26" s="913" t="str">
        <f t="array" ref="DF26">IF(COUNT(CY26:DE26)=0,"",AVERAGE(CY26:DE26))</f>
        <v/>
      </c>
      <c r="DG26" s="385"/>
    </row>
    <row r="27" spans="1:111" ht="18" customHeight="1">
      <c r="A27" s="126" t="s">
        <v>165</v>
      </c>
      <c r="B27" s="127"/>
      <c r="C27" s="128">
        <v>38.200000000000003</v>
      </c>
      <c r="D27" s="128"/>
      <c r="E27" s="128"/>
      <c r="F27" s="128"/>
      <c r="G27" s="730">
        <v>37.299999999999997</v>
      </c>
      <c r="H27" s="676">
        <f t="array" ref="H27">IF(COUNT(B27:G27)=0,"",AVERAGE(B27:G27))</f>
        <v>37.75</v>
      </c>
      <c r="I27" s="389"/>
      <c r="J27" s="129">
        <v>37.700000000000003</v>
      </c>
      <c r="K27" s="130">
        <v>38.799999999999997</v>
      </c>
      <c r="L27" s="130">
        <v>38.9</v>
      </c>
      <c r="M27" s="130">
        <v>38.799999999999997</v>
      </c>
      <c r="N27" s="130">
        <v>39.5</v>
      </c>
      <c r="O27" s="130">
        <v>39.200000000000003</v>
      </c>
      <c r="P27" s="811">
        <v>38.9</v>
      </c>
      <c r="Q27" s="780">
        <f t="array" ref="Q27">IF(COUNT(J27:P27)=0,"",AVERAGE(J27:P27))</f>
        <v>38.828571428571422</v>
      </c>
      <c r="R27" s="389"/>
      <c r="S27" s="366">
        <v>39</v>
      </c>
      <c r="T27" s="25">
        <v>38.9</v>
      </c>
      <c r="U27" s="25">
        <v>38.799999999999997</v>
      </c>
      <c r="V27" s="25">
        <v>38.799999999999997</v>
      </c>
      <c r="W27" s="25">
        <v>39.299999999999997</v>
      </c>
      <c r="X27" s="25">
        <v>38.200000000000003</v>
      </c>
      <c r="Y27" s="889">
        <v>38.6</v>
      </c>
      <c r="Z27" s="854">
        <f t="array" ref="Z27">IF(COUNT(S27:Y27)=0,"",AVERAGE(S27:Y27))</f>
        <v>38.800000000000004</v>
      </c>
      <c r="AA27" s="366">
        <v>38.799999999999997</v>
      </c>
      <c r="AB27" s="25">
        <v>37.9</v>
      </c>
      <c r="AC27" s="25">
        <v>38.5</v>
      </c>
      <c r="AD27" s="25">
        <v>39.4</v>
      </c>
      <c r="AE27" s="25">
        <v>39.200000000000003</v>
      </c>
      <c r="AF27" s="25">
        <v>39.9</v>
      </c>
      <c r="AG27" s="889">
        <v>39.5</v>
      </c>
      <c r="AH27" s="914">
        <f t="array" ref="AH27">IF(COUNT(AA27:AG27)=0,"",AVERAGE(AA27:AG27))</f>
        <v>39.028571428571432</v>
      </c>
      <c r="AI27" s="453">
        <v>38.799999999999997</v>
      </c>
      <c r="AJ27" s="25">
        <v>38.6</v>
      </c>
      <c r="AK27" s="25">
        <v>39.299999999999997</v>
      </c>
      <c r="AL27" s="25">
        <v>39.9</v>
      </c>
      <c r="AM27" s="25">
        <v>39.9</v>
      </c>
      <c r="AN27" s="25">
        <v>39.6</v>
      </c>
      <c r="AO27" s="889">
        <v>39</v>
      </c>
      <c r="AP27" s="914">
        <f t="array" ref="AP27">IF(COUNT(AI27:AO27)=0,"",AVERAGE(AI27:AO27))</f>
        <v>39.300000000000004</v>
      </c>
      <c r="AQ27" s="389"/>
      <c r="AR27" s="453">
        <v>38.799999999999997</v>
      </c>
      <c r="AS27" s="25">
        <v>39.1</v>
      </c>
      <c r="AT27" s="25">
        <v>39.9</v>
      </c>
      <c r="AU27" s="25">
        <v>39.9</v>
      </c>
      <c r="AV27" s="25">
        <v>39.5</v>
      </c>
      <c r="AW27" s="25">
        <v>39.4</v>
      </c>
      <c r="AX27" s="889"/>
      <c r="AY27" s="914">
        <f t="array" ref="AY27">IF(COUNT(AR27:AX27)=0,"",AVERAGE(AR27:AX27))</f>
        <v>39.433333333333337</v>
      </c>
      <c r="AZ27" s="389"/>
      <c r="BA27" s="453">
        <v>40.1</v>
      </c>
      <c r="BB27" s="25">
        <v>39.9</v>
      </c>
      <c r="BC27" s="25">
        <v>40.1</v>
      </c>
      <c r="BD27" s="25"/>
      <c r="BE27" s="25"/>
      <c r="BF27" s="25"/>
      <c r="BG27" s="889"/>
      <c r="BH27" s="914">
        <f t="array" ref="BH27">IF(COUNT(BA27:BG27)=0,"",AVERAGE(BA27:BG27))</f>
        <v>40.033333333333331</v>
      </c>
      <c r="BI27" s="389"/>
      <c r="BJ27" s="453">
        <v>39.9</v>
      </c>
      <c r="BK27" s="25"/>
      <c r="BL27" s="25"/>
      <c r="BM27" s="25"/>
      <c r="BN27" s="25">
        <v>39.1</v>
      </c>
      <c r="BO27" s="25">
        <v>39.4</v>
      </c>
      <c r="BP27" s="889">
        <v>40.4</v>
      </c>
      <c r="BQ27" s="914">
        <f t="array" ref="BQ27">IF(COUNT(BJ27:BP27)=0,"",AVERAGE(BJ27:BP27))</f>
        <v>39.700000000000003</v>
      </c>
      <c r="BR27" s="389"/>
      <c r="BS27" s="453">
        <v>40.1</v>
      </c>
      <c r="BT27" s="25">
        <v>40.200000000000003</v>
      </c>
      <c r="BU27" s="25">
        <v>40.4</v>
      </c>
      <c r="BV27" s="25">
        <v>40.299999999999997</v>
      </c>
      <c r="BW27" s="25">
        <v>40.5</v>
      </c>
      <c r="BX27" s="25">
        <v>40.5</v>
      </c>
      <c r="BY27" s="889">
        <v>41</v>
      </c>
      <c r="BZ27" s="914">
        <f t="array" ref="BZ27">IF(COUNT(BS27:BY27)=0,"",AVERAGE(BS27:BY27))</f>
        <v>40.428571428571431</v>
      </c>
      <c r="CA27" s="453">
        <v>40.799999999999997</v>
      </c>
      <c r="CB27" s="25">
        <v>40.4</v>
      </c>
      <c r="CC27" s="25">
        <v>40.4</v>
      </c>
      <c r="CD27" s="25">
        <v>40.1</v>
      </c>
      <c r="CE27" s="25">
        <v>41</v>
      </c>
      <c r="CF27" s="25">
        <v>40.6</v>
      </c>
      <c r="CG27" s="889">
        <v>40.799999999999997</v>
      </c>
      <c r="CH27" s="914">
        <f t="array" ref="CH27">IF(COUNT(CA27:CG27)=0,"",AVERAGE(CA27:CG27))</f>
        <v>40.585714285714282</v>
      </c>
      <c r="CI27" s="453">
        <v>40.799999999999997</v>
      </c>
      <c r="CJ27" s="25">
        <v>40.4</v>
      </c>
      <c r="CK27" s="25">
        <v>40.799999999999997</v>
      </c>
      <c r="CL27" s="25">
        <v>40.799999999999997</v>
      </c>
      <c r="CM27" s="25">
        <v>41.1</v>
      </c>
      <c r="CN27" s="25">
        <v>41</v>
      </c>
      <c r="CO27" s="889">
        <v>41.5</v>
      </c>
      <c r="CP27" s="854">
        <f t="array" ref="CP27">IF(COUNT(CI27:CO27)=0,"",AVERAGE(CI27:CO27))</f>
        <v>40.914285714285711</v>
      </c>
      <c r="CQ27" s="366">
        <v>41.5</v>
      </c>
      <c r="CR27" s="25">
        <v>41.3</v>
      </c>
      <c r="CS27" s="25">
        <v>41.4</v>
      </c>
      <c r="CT27" s="25"/>
      <c r="CU27" s="25"/>
      <c r="CV27" s="25"/>
      <c r="CW27" s="889"/>
      <c r="CX27" s="854">
        <f t="array" ref="CX27">IF(COUNT(CQ27:CW27)=0,"",AVERAGE(CQ27:CW27))</f>
        <v>41.4</v>
      </c>
      <c r="CY27" s="366"/>
      <c r="CZ27" s="25"/>
      <c r="DA27" s="25"/>
      <c r="DB27" s="25"/>
      <c r="DC27" s="25"/>
      <c r="DD27" s="25"/>
      <c r="DE27" s="889"/>
      <c r="DF27" s="914" t="str">
        <f t="array" ref="DF27">IF(COUNT(CY27:DE27)=0,"",AVERAGE(CY27:DE27))</f>
        <v/>
      </c>
      <c r="DG27" s="389"/>
    </row>
    <row r="28" spans="1:111" ht="18" customHeight="1">
      <c r="A28" s="126" t="s">
        <v>166</v>
      </c>
      <c r="B28" s="127"/>
      <c r="C28" s="128">
        <v>10.1</v>
      </c>
      <c r="D28" s="128"/>
      <c r="E28" s="128"/>
      <c r="F28" s="128"/>
      <c r="G28" s="730">
        <v>9.8000000000000007</v>
      </c>
      <c r="H28" s="676">
        <f t="array" ref="H28">IF(COUNT(B28:G28)=0,"",AVERAGE(B28:G28))</f>
        <v>9.9499999999999993</v>
      </c>
      <c r="I28" s="389"/>
      <c r="J28" s="129">
        <v>10.1</v>
      </c>
      <c r="K28" s="130">
        <v>10.4</v>
      </c>
      <c r="L28" s="130">
        <v>10.4</v>
      </c>
      <c r="M28" s="130">
        <v>10.4</v>
      </c>
      <c r="N28" s="130">
        <v>10.5</v>
      </c>
      <c r="O28" s="130">
        <v>10.4</v>
      </c>
      <c r="P28" s="811">
        <v>10.4</v>
      </c>
      <c r="Q28" s="780">
        <f t="array" ref="Q28">IF(COUNT(J28:P28)=0,"",AVERAGE(J28:P28))</f>
        <v>10.37142857142857</v>
      </c>
      <c r="R28" s="389"/>
      <c r="S28" s="366">
        <v>10.4</v>
      </c>
      <c r="T28" s="25">
        <v>10.4</v>
      </c>
      <c r="U28" s="25">
        <v>10.4</v>
      </c>
      <c r="V28" s="25">
        <v>10.3</v>
      </c>
      <c r="W28" s="25">
        <v>10.5</v>
      </c>
      <c r="X28" s="25">
        <v>10.1</v>
      </c>
      <c r="Y28" s="889">
        <v>10.199999999999999</v>
      </c>
      <c r="Z28" s="855">
        <f t="array" ref="Z28">IF(COUNT(S28:Y28)=0,"",AVERAGE(S28:Y28))</f>
        <v>10.328571428571427</v>
      </c>
      <c r="AA28" s="366">
        <v>10.199999999999999</v>
      </c>
      <c r="AB28" s="25">
        <v>9.9</v>
      </c>
      <c r="AC28" s="25">
        <v>10.199999999999999</v>
      </c>
      <c r="AD28" s="25">
        <v>10.4</v>
      </c>
      <c r="AE28" s="25">
        <v>10.5</v>
      </c>
      <c r="AF28" s="25">
        <v>10.7</v>
      </c>
      <c r="AG28" s="889">
        <v>10.5</v>
      </c>
      <c r="AH28" s="914">
        <f t="array" ref="AH28">IF(COUNT(AA28:AG28)=0,"",AVERAGE(AA28:AG28))</f>
        <v>10.342857142857143</v>
      </c>
      <c r="AI28" s="453">
        <v>10.3</v>
      </c>
      <c r="AJ28" s="25">
        <v>10.199999999999999</v>
      </c>
      <c r="AK28" s="25">
        <v>10.5</v>
      </c>
      <c r="AL28" s="25">
        <v>10.7</v>
      </c>
      <c r="AM28" s="25">
        <v>10.6</v>
      </c>
      <c r="AN28" s="25">
        <v>10.5</v>
      </c>
      <c r="AO28" s="889">
        <v>10.3</v>
      </c>
      <c r="AP28" s="914">
        <f t="array" ref="AP28">IF(COUNT(AI28:AO28)=0,"",AVERAGE(AI28:AO28))</f>
        <v>10.442857142857145</v>
      </c>
      <c r="AQ28" s="389"/>
      <c r="AR28" s="453">
        <v>10.3</v>
      </c>
      <c r="AS28" s="25">
        <v>10.4</v>
      </c>
      <c r="AT28" s="25">
        <v>10.6</v>
      </c>
      <c r="AU28" s="25">
        <v>10.7</v>
      </c>
      <c r="AV28" s="25">
        <v>10.5</v>
      </c>
      <c r="AW28" s="25">
        <v>10.5</v>
      </c>
      <c r="AX28" s="889"/>
      <c r="AY28" s="914">
        <f t="array" ref="AY28">IF(COUNT(AR28:AX28)=0,"",AVERAGE(AR28:AX28))</f>
        <v>10.5</v>
      </c>
      <c r="AZ28" s="389"/>
      <c r="BA28" s="453">
        <v>10.7</v>
      </c>
      <c r="BB28" s="25">
        <v>10.8</v>
      </c>
      <c r="BC28" s="25">
        <v>10.7</v>
      </c>
      <c r="BD28" s="25"/>
      <c r="BE28" s="25"/>
      <c r="BF28" s="25"/>
      <c r="BG28" s="889"/>
      <c r="BH28" s="914">
        <f t="array" ref="BH28">IF(COUNT(BA28:BG28)=0,"",AVERAGE(BA28:BG28))</f>
        <v>10.733333333333334</v>
      </c>
      <c r="BI28" s="389"/>
      <c r="BJ28" s="453">
        <v>10.8</v>
      </c>
      <c r="BK28" s="25"/>
      <c r="BL28" s="25"/>
      <c r="BM28" s="25"/>
      <c r="BN28" s="25">
        <v>10.3</v>
      </c>
      <c r="BO28" s="25">
        <v>10.5</v>
      </c>
      <c r="BP28" s="889">
        <v>10.7</v>
      </c>
      <c r="BQ28" s="914">
        <f t="array" ref="BQ28">IF(COUNT(BJ28:BP28)=0,"",AVERAGE(BJ28:BP28))</f>
        <v>10.574999999999999</v>
      </c>
      <c r="BR28" s="389"/>
      <c r="BS28" s="453">
        <v>10.6</v>
      </c>
      <c r="BT28" s="25">
        <v>10.7</v>
      </c>
      <c r="BU28" s="25">
        <v>10.9</v>
      </c>
      <c r="BV28" s="25">
        <v>10.9</v>
      </c>
      <c r="BW28" s="25">
        <v>10.8</v>
      </c>
      <c r="BX28" s="25">
        <v>10.9</v>
      </c>
      <c r="BY28" s="889">
        <v>10.9</v>
      </c>
      <c r="BZ28" s="914">
        <f t="array" ref="BZ28">IF(COUNT(BS28:BY28)=0,"",AVERAGE(BS28:BY28))</f>
        <v>10.814285714285715</v>
      </c>
      <c r="CA28" s="453">
        <v>11</v>
      </c>
      <c r="CB28" s="25">
        <v>10.8</v>
      </c>
      <c r="CC28" s="25">
        <v>10.9</v>
      </c>
      <c r="CD28" s="25">
        <v>10.7</v>
      </c>
      <c r="CE28" s="25">
        <v>11</v>
      </c>
      <c r="CF28" s="25">
        <v>11</v>
      </c>
      <c r="CG28" s="889">
        <v>11.1</v>
      </c>
      <c r="CH28" s="914">
        <f t="array" ref="CH28">IF(COUNT(CA28:CG28)=0,"",AVERAGE(CA28:CG28))</f>
        <v>10.928571428571429</v>
      </c>
      <c r="CI28" s="453">
        <v>10.9</v>
      </c>
      <c r="CJ28" s="25">
        <v>10.8</v>
      </c>
      <c r="CK28" s="25">
        <v>10.9</v>
      </c>
      <c r="CL28" s="25">
        <v>11</v>
      </c>
      <c r="CM28" s="25">
        <v>11.1</v>
      </c>
      <c r="CN28" s="25">
        <v>11</v>
      </c>
      <c r="CO28" s="889">
        <v>11.2</v>
      </c>
      <c r="CP28" s="854">
        <f t="array" ref="CP28">IF(COUNT(CI28:CO28)=0,"",AVERAGE(CI28:CO28))</f>
        <v>10.985714285714286</v>
      </c>
      <c r="CQ28" s="366">
        <v>11.2</v>
      </c>
      <c r="CR28" s="25">
        <v>11.1</v>
      </c>
      <c r="CS28" s="25">
        <v>11.1</v>
      </c>
      <c r="CT28" s="25"/>
      <c r="CU28" s="25"/>
      <c r="CV28" s="25"/>
      <c r="CW28" s="889"/>
      <c r="CX28" s="854">
        <f t="array" ref="CX28">IF(COUNT(CQ28:CW28)=0,"",AVERAGE(CQ28:CW28))</f>
        <v>11.133333333333333</v>
      </c>
      <c r="CY28" s="366"/>
      <c r="CZ28" s="25"/>
      <c r="DA28" s="25"/>
      <c r="DB28" s="25"/>
      <c r="DC28" s="25"/>
      <c r="DD28" s="25"/>
      <c r="DE28" s="889"/>
      <c r="DF28" s="914" t="str">
        <f t="array" ref="DF28">IF(COUNT(CY28:DE28)=0,"",AVERAGE(CY28:DE28))</f>
        <v/>
      </c>
      <c r="DG28" s="389"/>
    </row>
    <row r="29" spans="1:111" ht="18" customHeight="1">
      <c r="A29" s="126" t="s">
        <v>167</v>
      </c>
      <c r="B29" s="127"/>
      <c r="C29" s="128">
        <v>5.6</v>
      </c>
      <c r="D29" s="128"/>
      <c r="E29" s="128"/>
      <c r="F29" s="128"/>
      <c r="G29" s="731">
        <v>7.4</v>
      </c>
      <c r="H29" s="676">
        <f t="array" ref="H29">IF(COUNT(B29:G29)=0,"",AVERAGE(B29:G29))</f>
        <v>6.5</v>
      </c>
      <c r="I29" s="389"/>
      <c r="J29" s="129">
        <v>7</v>
      </c>
      <c r="K29" s="131">
        <v>6.4</v>
      </c>
      <c r="L29" s="131">
        <v>6.6</v>
      </c>
      <c r="M29" s="131">
        <v>6.9</v>
      </c>
      <c r="N29" s="131">
        <v>6.9</v>
      </c>
      <c r="O29" s="131">
        <v>6.9</v>
      </c>
      <c r="P29" s="811">
        <v>7.6</v>
      </c>
      <c r="Q29" s="780">
        <f t="array" ref="Q29">IF(COUNT(J29:P29)=0,"",AVERAGE(J29:P29))</f>
        <v>6.8999999999999995</v>
      </c>
      <c r="R29" s="389"/>
      <c r="S29" s="366">
        <v>8.1</v>
      </c>
      <c r="T29" s="25">
        <v>8</v>
      </c>
      <c r="U29" s="25">
        <v>8.1</v>
      </c>
      <c r="V29" s="25">
        <v>8.1999999999999993</v>
      </c>
      <c r="W29" s="25">
        <v>8</v>
      </c>
      <c r="X29" s="25">
        <v>9.4</v>
      </c>
      <c r="Y29" s="889">
        <v>9.1</v>
      </c>
      <c r="Z29" s="854">
        <f t="array" ref="Z29">IF(COUNT(S29:Y29)=0,"",AVERAGE(S29:Y29))</f>
        <v>8.4142857142857146</v>
      </c>
      <c r="AA29" s="366">
        <v>8.9</v>
      </c>
      <c r="AB29" s="25">
        <v>9.9</v>
      </c>
      <c r="AC29" s="25">
        <v>9.5</v>
      </c>
      <c r="AD29" s="25">
        <v>9.1</v>
      </c>
      <c r="AE29" s="25">
        <v>9.3000000000000007</v>
      </c>
      <c r="AF29" s="25">
        <v>8.6</v>
      </c>
      <c r="AG29" s="889">
        <v>8.8000000000000007</v>
      </c>
      <c r="AH29" s="914">
        <f t="array" ref="AH29">IF(COUNT(AA29:AG29)=0,"",AVERAGE(AA29:AG29))</f>
        <v>9.1571428571428584</v>
      </c>
      <c r="AI29" s="453">
        <v>9.6</v>
      </c>
      <c r="AJ29" s="25">
        <v>9.9</v>
      </c>
      <c r="AK29" s="25">
        <v>8.9</v>
      </c>
      <c r="AL29" s="25">
        <v>8.6999999999999993</v>
      </c>
      <c r="AM29" s="25">
        <v>9</v>
      </c>
      <c r="AN29" s="25">
        <v>9.4</v>
      </c>
      <c r="AO29" s="889">
        <v>10.1</v>
      </c>
      <c r="AP29" s="914">
        <f t="array" ref="AP29">IF(COUNT(AI29:AO29)=0,"",AVERAGE(AI29:AO29))</f>
        <v>9.3714285714285701</v>
      </c>
      <c r="AQ29" s="389"/>
      <c r="AR29" s="453">
        <v>10.199999999999999</v>
      </c>
      <c r="AS29" s="25">
        <v>10</v>
      </c>
      <c r="AT29" s="25">
        <v>9.5</v>
      </c>
      <c r="AU29" s="25">
        <v>9.4</v>
      </c>
      <c r="AV29" s="25">
        <v>9.8000000000000007</v>
      </c>
      <c r="AW29" s="25">
        <v>9.9</v>
      </c>
      <c r="AX29" s="889"/>
      <c r="AY29" s="914">
        <f t="array" ref="AY29">IF(COUNT(AR29:AX29)=0,"",AVERAGE(AR29:AX29))</f>
        <v>9.8000000000000007</v>
      </c>
      <c r="AZ29" s="389"/>
      <c r="BA29" s="453">
        <v>8.6999999999999993</v>
      </c>
      <c r="BB29" s="25">
        <v>8.8000000000000007</v>
      </c>
      <c r="BC29" s="25">
        <v>9.3000000000000007</v>
      </c>
      <c r="BD29" s="25"/>
      <c r="BE29" s="25"/>
      <c r="BF29" s="25"/>
      <c r="BG29" s="889"/>
      <c r="BH29" s="914">
        <f t="array" ref="BH29">IF(COUNT(BA29:BG29)=0,"",AVERAGE(BA29:BG29))</f>
        <v>8.9333333333333336</v>
      </c>
      <c r="BI29" s="389"/>
      <c r="BJ29" s="453">
        <v>8.8000000000000007</v>
      </c>
      <c r="BK29" s="25"/>
      <c r="BL29" s="25"/>
      <c r="BM29" s="25"/>
      <c r="BN29" s="25">
        <v>9.1999999999999993</v>
      </c>
      <c r="BO29" s="25">
        <v>9.1999999999999993</v>
      </c>
      <c r="BP29" s="889">
        <v>8.1999999999999993</v>
      </c>
      <c r="BQ29" s="914">
        <f t="array" ref="BQ29">IF(COUNT(BJ29:BP29)=0,"",AVERAGE(BJ29:BP29))</f>
        <v>8.85</v>
      </c>
      <c r="BR29" s="389"/>
      <c r="BS29" s="453">
        <v>8.8000000000000007</v>
      </c>
      <c r="BT29" s="25">
        <v>8.9</v>
      </c>
      <c r="BU29" s="25">
        <v>8.8000000000000007</v>
      </c>
      <c r="BV29" s="25">
        <v>9</v>
      </c>
      <c r="BW29" s="25">
        <v>8.6</v>
      </c>
      <c r="BX29" s="25">
        <v>9.1</v>
      </c>
      <c r="BY29" s="889">
        <v>8.6999999999999993</v>
      </c>
      <c r="BZ29" s="914">
        <f t="array" ref="BZ29">IF(COUNT(BS29:BY29)=0,"",AVERAGE(BS29:BY29))</f>
        <v>8.8428571428571434</v>
      </c>
      <c r="CA29" s="453">
        <v>8.9</v>
      </c>
      <c r="CB29" s="25">
        <v>9.1</v>
      </c>
      <c r="CC29" s="25">
        <v>9</v>
      </c>
      <c r="CD29" s="25">
        <v>9.8000000000000007</v>
      </c>
      <c r="CE29" s="25">
        <v>8.8000000000000007</v>
      </c>
      <c r="CF29" s="25">
        <v>9.5</v>
      </c>
      <c r="CG29" s="889">
        <v>9.3000000000000007</v>
      </c>
      <c r="CH29" s="914">
        <f t="array" ref="CH29">IF(COUNT(CA29:CG29)=0,"",AVERAGE(CA29:CG29))</f>
        <v>9.1999999999999993</v>
      </c>
      <c r="CI29" s="453">
        <v>9.5</v>
      </c>
      <c r="CJ29" s="25">
        <v>9.6999999999999993</v>
      </c>
      <c r="CK29" s="25">
        <v>9.1999999999999993</v>
      </c>
      <c r="CL29" s="25">
        <v>9.5</v>
      </c>
      <c r="CM29" s="25">
        <v>9.6999999999999993</v>
      </c>
      <c r="CN29" s="25">
        <v>9.8000000000000007</v>
      </c>
      <c r="CO29" s="889">
        <v>9.5</v>
      </c>
      <c r="CP29" s="854">
        <f t="array" ref="CP29">IF(COUNT(CI29:CO29)=0,"",AVERAGE(CI29:CO29))</f>
        <v>9.5571428571428552</v>
      </c>
      <c r="CQ29" s="366">
        <v>9.8000000000000007</v>
      </c>
      <c r="CR29" s="25">
        <v>10.1</v>
      </c>
      <c r="CS29" s="25">
        <v>10</v>
      </c>
      <c r="CT29" s="25"/>
      <c r="CU29" s="25"/>
      <c r="CV29" s="25"/>
      <c r="CW29" s="889"/>
      <c r="CX29" s="854">
        <f t="array" ref="CX29">IF(COUNT(CQ29:CW29)=0,"",AVERAGE(CQ29:CW29))</f>
        <v>9.9666666666666668</v>
      </c>
      <c r="CY29" s="366"/>
      <c r="CZ29" s="25"/>
      <c r="DA29" s="25"/>
      <c r="DB29" s="25"/>
      <c r="DC29" s="25"/>
      <c r="DD29" s="25"/>
      <c r="DE29" s="889"/>
      <c r="DF29" s="914" t="str">
        <f t="array" ref="DF29">IF(COUNT(CY29:DE29)=0,"",AVERAGE(CY29:DE29))</f>
        <v/>
      </c>
      <c r="DG29" s="389"/>
    </row>
    <row r="30" spans="1:111" ht="18" customHeight="1">
      <c r="A30" s="126" t="s">
        <v>168</v>
      </c>
      <c r="B30" s="127"/>
      <c r="C30" s="128">
        <v>2.8</v>
      </c>
      <c r="D30" s="128"/>
      <c r="E30" s="128"/>
      <c r="F30" s="128"/>
      <c r="G30" s="732">
        <v>2.8</v>
      </c>
      <c r="H30" s="676">
        <f t="array" ref="H30">IF(COUNT(B30:G30)=0,"",AVERAGE(B30:G30))</f>
        <v>2.8</v>
      </c>
      <c r="I30" s="389"/>
      <c r="J30" s="129">
        <v>2.8</v>
      </c>
      <c r="K30" s="7">
        <v>2.8</v>
      </c>
      <c r="L30" s="7">
        <v>2.8</v>
      </c>
      <c r="M30" s="7">
        <v>2.8</v>
      </c>
      <c r="N30" s="130">
        <v>2.9</v>
      </c>
      <c r="O30" s="130">
        <v>2.9</v>
      </c>
      <c r="P30" s="811">
        <v>2.9</v>
      </c>
      <c r="Q30" s="780">
        <f t="array" ref="Q30">IF(COUNT(J30:P30)=0,"",AVERAGE(J30:P30))</f>
        <v>2.8428571428571425</v>
      </c>
      <c r="R30" s="389"/>
      <c r="S30" s="366">
        <v>2.9</v>
      </c>
      <c r="T30" s="25">
        <v>2.8</v>
      </c>
      <c r="U30" s="25">
        <v>2.8</v>
      </c>
      <c r="V30" s="25">
        <v>2.8</v>
      </c>
      <c r="W30" s="25">
        <v>2.8</v>
      </c>
      <c r="X30" s="25">
        <v>2.7</v>
      </c>
      <c r="Y30" s="889">
        <v>2.8</v>
      </c>
      <c r="Z30" s="854">
        <f t="array" ref="Z30">IF(COUNT(S30:Y30)=0,"",AVERAGE(S30:Y30))</f>
        <v>2.8000000000000003</v>
      </c>
      <c r="AA30" s="366">
        <v>2.8</v>
      </c>
      <c r="AB30" s="25">
        <v>2.7</v>
      </c>
      <c r="AC30" s="25">
        <v>2.8</v>
      </c>
      <c r="AD30" s="25">
        <v>2.9</v>
      </c>
      <c r="AE30" s="25">
        <v>2.8</v>
      </c>
      <c r="AF30" s="25">
        <v>2.9</v>
      </c>
      <c r="AG30" s="889">
        <v>2.9</v>
      </c>
      <c r="AH30" s="914">
        <f t="array" ref="AH30">IF(COUNT(AA30:AG30)=0,"",AVERAGE(AA30:AG30))</f>
        <v>2.8285714285714283</v>
      </c>
      <c r="AI30" s="453">
        <v>2.8</v>
      </c>
      <c r="AJ30" s="25">
        <v>2.8</v>
      </c>
      <c r="AK30" s="25">
        <v>2.8</v>
      </c>
      <c r="AL30" s="25">
        <v>2.9</v>
      </c>
      <c r="AM30" s="25">
        <v>2.9</v>
      </c>
      <c r="AN30" s="25">
        <v>2.9</v>
      </c>
      <c r="AO30" s="889">
        <v>2.7</v>
      </c>
      <c r="AP30" s="935">
        <f t="array" ref="AP30">IF(COUNT(AI30:AO30)=0,"",AVERAGE(AI30:AO30))</f>
        <v>2.8285714285714283</v>
      </c>
      <c r="AQ30" s="389"/>
      <c r="AR30" s="453">
        <v>2.8</v>
      </c>
      <c r="AS30" s="25">
        <v>2.8</v>
      </c>
      <c r="AT30" s="25">
        <v>2.8</v>
      </c>
      <c r="AU30" s="25">
        <v>2.9</v>
      </c>
      <c r="AV30" s="25">
        <v>2.8</v>
      </c>
      <c r="AW30" s="25">
        <v>2.8</v>
      </c>
      <c r="AX30" s="889"/>
      <c r="AY30" s="935">
        <f t="array" ref="AY30">IF(COUNT(AR30:AX30)=0,"",AVERAGE(AR30:AX30))</f>
        <v>2.8166666666666664</v>
      </c>
      <c r="AZ30" s="389"/>
      <c r="BA30" s="453">
        <v>2.9</v>
      </c>
      <c r="BB30" s="25">
        <v>2.9</v>
      </c>
      <c r="BC30" s="25">
        <v>2.9</v>
      </c>
      <c r="BD30" s="25"/>
      <c r="BE30" s="25"/>
      <c r="BF30" s="25"/>
      <c r="BG30" s="889"/>
      <c r="BH30" s="914">
        <f t="array" ref="BH30">IF(COUNT(BA30:BG30)=0,"",AVERAGE(BA30:BG30))</f>
        <v>2.9</v>
      </c>
      <c r="BI30" s="389"/>
      <c r="BJ30" s="453">
        <v>2.8</v>
      </c>
      <c r="BK30" s="25"/>
      <c r="BL30" s="25"/>
      <c r="BM30" s="25"/>
      <c r="BN30" s="25">
        <v>2.8</v>
      </c>
      <c r="BO30" s="25">
        <v>2.8</v>
      </c>
      <c r="BP30" s="889">
        <v>2.9</v>
      </c>
      <c r="BQ30" s="914">
        <f t="array" ref="BQ30">IF(COUNT(BJ30:BP30)=0,"",AVERAGE(BJ30:BP30))</f>
        <v>2.8249999999999997</v>
      </c>
      <c r="BR30" s="389"/>
      <c r="BS30" s="453">
        <v>2.9</v>
      </c>
      <c r="BT30" s="25">
        <v>2.9</v>
      </c>
      <c r="BU30" s="25">
        <v>2.9</v>
      </c>
      <c r="BV30" s="25">
        <v>2.9</v>
      </c>
      <c r="BW30" s="25">
        <v>2.9</v>
      </c>
      <c r="BX30" s="25">
        <v>2.9</v>
      </c>
      <c r="BY30" s="889">
        <v>3</v>
      </c>
      <c r="BZ30" s="914">
        <f t="array" ref="BZ30">IF(COUNT(BS30:BY30)=0,"",AVERAGE(BS30:BY30))</f>
        <v>2.9142857142857141</v>
      </c>
      <c r="CA30" s="453">
        <v>2.9</v>
      </c>
      <c r="CB30" s="25">
        <v>2.9</v>
      </c>
      <c r="CC30" s="25">
        <v>2.9</v>
      </c>
      <c r="CD30" s="25">
        <v>2.9</v>
      </c>
      <c r="CE30" s="25">
        <v>2.9</v>
      </c>
      <c r="CF30" s="25">
        <v>2.9</v>
      </c>
      <c r="CG30" s="889">
        <v>2.8</v>
      </c>
      <c r="CH30" s="914">
        <f t="array" ref="CH30">IF(COUNT(CA30:CG30)=0,"",AVERAGE(CA30:CG30))</f>
        <v>2.8857142857142857</v>
      </c>
      <c r="CI30" s="453">
        <v>2.9</v>
      </c>
      <c r="CJ30" s="25">
        <v>2.9</v>
      </c>
      <c r="CK30" s="25">
        <v>2.9</v>
      </c>
      <c r="CL30" s="25">
        <v>2.9</v>
      </c>
      <c r="CM30" s="25">
        <v>2.9</v>
      </c>
      <c r="CN30" s="25">
        <v>2.8</v>
      </c>
      <c r="CO30" s="889">
        <v>2.9</v>
      </c>
      <c r="CP30" s="854">
        <f t="array" ref="CP30">IF(COUNT(CI30:CO30)=0,"",AVERAGE(CI30:CO30))</f>
        <v>2.8857142857142857</v>
      </c>
      <c r="CQ30" s="366">
        <v>2.9</v>
      </c>
      <c r="CR30" s="25">
        <v>2.9</v>
      </c>
      <c r="CS30" s="25">
        <v>2.9</v>
      </c>
      <c r="CT30" s="25"/>
      <c r="CU30" s="25"/>
      <c r="CV30" s="25"/>
      <c r="CW30" s="889"/>
      <c r="CX30" s="854">
        <f t="array" ref="CX30">IF(COUNT(CQ30:CW30)=0,"",AVERAGE(CQ30:CW30))</f>
        <v>2.9</v>
      </c>
      <c r="CY30" s="366"/>
      <c r="CZ30" s="25"/>
      <c r="DA30" s="25"/>
      <c r="DB30" s="25"/>
      <c r="DC30" s="25"/>
      <c r="DD30" s="25"/>
      <c r="DE30" s="889"/>
      <c r="DF30" s="914" t="str">
        <f t="array" ref="DF30">IF(COUNT(CY30:DE30)=0,"",AVERAGE(CY30:DE30))</f>
        <v/>
      </c>
      <c r="DG30" s="389"/>
    </row>
    <row r="31" spans="1:111" ht="18" customHeight="1">
      <c r="A31" s="126" t="s">
        <v>169</v>
      </c>
      <c r="B31" s="132"/>
      <c r="C31" s="133">
        <v>48.3</v>
      </c>
      <c r="D31" s="133"/>
      <c r="E31" s="133"/>
      <c r="F31" s="133"/>
      <c r="G31" s="733">
        <v>47.1</v>
      </c>
      <c r="H31" s="677">
        <f t="array" ref="H31">IF(COUNT(B31:G31)=0,"",AVERAGE(B31:G31))</f>
        <v>47.7</v>
      </c>
      <c r="I31" s="389"/>
      <c r="J31" s="134">
        <v>47.8</v>
      </c>
      <c r="K31" s="135">
        <v>49.2</v>
      </c>
      <c r="L31" s="135">
        <v>49.3</v>
      </c>
      <c r="M31" s="135">
        <v>49.2</v>
      </c>
      <c r="N31" s="135">
        <v>50</v>
      </c>
      <c r="O31" s="135">
        <v>49.6</v>
      </c>
      <c r="P31" s="812">
        <v>49.3</v>
      </c>
      <c r="Q31" s="781">
        <f t="array" ref="Q31">IF(COUNT(J31:P31)=0,"",AVERAGE(J31:P31))</f>
        <v>49.2</v>
      </c>
      <c r="R31" s="389"/>
      <c r="S31" s="366">
        <v>49.4</v>
      </c>
      <c r="T31" s="25">
        <v>49.3</v>
      </c>
      <c r="U31" s="25">
        <v>49.2</v>
      </c>
      <c r="V31" s="25">
        <v>49.1</v>
      </c>
      <c r="W31" s="25">
        <v>49.8</v>
      </c>
      <c r="X31" s="25">
        <v>48.3</v>
      </c>
      <c r="Y31" s="889">
        <v>48.8</v>
      </c>
      <c r="Z31" s="856">
        <f t="array" ref="Z31">IF(COUNT(S31:Y31)=0,"",AVERAGE(S31:Y31))</f>
        <v>49.128571428571426</v>
      </c>
      <c r="AA31" s="366">
        <v>49</v>
      </c>
      <c r="AB31" s="25">
        <v>47.8</v>
      </c>
      <c r="AC31" s="25">
        <v>48.7</v>
      </c>
      <c r="AD31" s="25">
        <v>49.8</v>
      </c>
      <c r="AE31" s="25">
        <v>49.7</v>
      </c>
      <c r="AF31" s="25">
        <v>50.6</v>
      </c>
      <c r="AG31" s="889">
        <v>50</v>
      </c>
      <c r="AH31" s="915">
        <f t="array" ref="AH31">IF(COUNT(AA31:AG31)=0,"",AVERAGE(AA31:AG31))</f>
        <v>49.371428571428574</v>
      </c>
      <c r="AI31" s="453">
        <v>49.1</v>
      </c>
      <c r="AJ31" s="25">
        <v>48.8</v>
      </c>
      <c r="AK31" s="25">
        <v>49.8</v>
      </c>
      <c r="AL31" s="25">
        <v>50.6</v>
      </c>
      <c r="AM31" s="25">
        <v>50.5</v>
      </c>
      <c r="AN31" s="25">
        <v>50.1</v>
      </c>
      <c r="AO31" s="889">
        <v>49.3</v>
      </c>
      <c r="AP31" s="915">
        <f t="array" ref="AP31">IF(COUNT(AI31:AO31)=0,"",AVERAGE(AI31:AO31))</f>
        <v>49.74285714285714</v>
      </c>
      <c r="AQ31" s="389"/>
      <c r="AR31" s="453">
        <v>49.1</v>
      </c>
      <c r="AS31" s="25">
        <v>49.5</v>
      </c>
      <c r="AT31" s="25">
        <v>50.5</v>
      </c>
      <c r="AU31" s="25">
        <v>50.6</v>
      </c>
      <c r="AV31" s="25">
        <v>50</v>
      </c>
      <c r="AW31" s="25">
        <v>49.9</v>
      </c>
      <c r="AX31" s="889"/>
      <c r="AY31" s="915">
        <f t="array" ref="AY31">IF(COUNT(AR31:AX31)=0,"",AVERAGE(AR31:AX31))</f>
        <v>49.93333333333333</v>
      </c>
      <c r="AZ31" s="389"/>
      <c r="BA31" s="453">
        <v>50.8</v>
      </c>
      <c r="BB31" s="25">
        <v>50.7</v>
      </c>
      <c r="BC31" s="25">
        <v>50.8</v>
      </c>
      <c r="BD31" s="25"/>
      <c r="BE31" s="25"/>
      <c r="BF31" s="25"/>
      <c r="BG31" s="889"/>
      <c r="BH31" s="915">
        <f t="array" ref="BH31">IF(COUNT(BA31:BG31)=0,"",AVERAGE(BA31:BG31))</f>
        <v>50.766666666666673</v>
      </c>
      <c r="BI31" s="389"/>
      <c r="BJ31" s="453">
        <v>50.7</v>
      </c>
      <c r="BK31" s="25"/>
      <c r="BL31" s="25"/>
      <c r="BM31" s="25"/>
      <c r="BN31" s="25">
        <v>49.4</v>
      </c>
      <c r="BO31" s="25">
        <v>49.9</v>
      </c>
      <c r="BP31" s="889">
        <v>51.1</v>
      </c>
      <c r="BQ31" s="915">
        <f t="array" ref="BQ31">IF(COUNT(BJ31:BP31)=0,"",AVERAGE(BJ31:BP31))</f>
        <v>50.274999999999999</v>
      </c>
      <c r="BR31" s="389"/>
      <c r="BS31" s="453">
        <v>50.7</v>
      </c>
      <c r="BT31" s="25">
        <v>50.9</v>
      </c>
      <c r="BU31" s="25">
        <v>51.3</v>
      </c>
      <c r="BV31" s="25">
        <v>51.1</v>
      </c>
      <c r="BW31" s="25">
        <v>51.3</v>
      </c>
      <c r="BX31" s="25">
        <v>51.4</v>
      </c>
      <c r="BY31" s="889">
        <v>51.9</v>
      </c>
      <c r="BZ31" s="915">
        <f t="array" ref="BZ31">IF(COUNT(BS31:BY31)=0,"",AVERAGE(BS31:BY31))</f>
        <v>51.228571428571414</v>
      </c>
      <c r="CA31" s="453">
        <v>51.8</v>
      </c>
      <c r="CB31" s="25">
        <v>51.2</v>
      </c>
      <c r="CC31" s="25">
        <v>51.3</v>
      </c>
      <c r="CD31" s="25">
        <v>50.8</v>
      </c>
      <c r="CE31" s="25">
        <v>52</v>
      </c>
      <c r="CF31" s="25">
        <v>51.6</v>
      </c>
      <c r="CG31" s="889">
        <v>51.9</v>
      </c>
      <c r="CH31" s="915">
        <f t="array" ref="CH31">IF(COUNT(CA31:CG31)=0,"",AVERAGE(CA31:CG31))</f>
        <v>51.51428571428572</v>
      </c>
      <c r="CI31" s="453">
        <v>51.7</v>
      </c>
      <c r="CJ31" s="25">
        <v>51.2</v>
      </c>
      <c r="CK31" s="25">
        <v>51.7</v>
      </c>
      <c r="CL31" s="25">
        <v>51.8</v>
      </c>
      <c r="CM31" s="25">
        <v>52.2</v>
      </c>
      <c r="CN31" s="25">
        <v>52</v>
      </c>
      <c r="CO31" s="889">
        <v>52.7</v>
      </c>
      <c r="CP31" s="856">
        <f t="array" ref="CP31">IF(COUNT(CI31:CO31)=0,"",AVERAGE(CI31:CO31))</f>
        <v>51.9</v>
      </c>
      <c r="CQ31" s="366">
        <v>52.7</v>
      </c>
      <c r="CR31" s="25">
        <v>52.4</v>
      </c>
      <c r="CS31" s="25">
        <v>52.5</v>
      </c>
      <c r="CT31" s="25"/>
      <c r="CU31" s="25"/>
      <c r="CV31" s="25"/>
      <c r="CW31" s="889"/>
      <c r="CX31" s="856">
        <f t="array" ref="CX31">IF(COUNT(CQ31:CW31)=0,"",AVERAGE(CQ31:CW31))</f>
        <v>52.533333333333331</v>
      </c>
      <c r="CY31" s="366"/>
      <c r="CZ31" s="25"/>
      <c r="DA31" s="25"/>
      <c r="DB31" s="25"/>
      <c r="DC31" s="25"/>
      <c r="DD31" s="25"/>
      <c r="DE31" s="889"/>
      <c r="DF31" s="915" t="str">
        <f t="array" ref="DF31">IF(COUNT(CY31:DE31)=0,"",AVERAGE(CY31:DE31))</f>
        <v/>
      </c>
      <c r="DG31" s="389"/>
    </row>
    <row r="32" spans="1:111" ht="18" customHeight="1">
      <c r="A32" s="136" t="s">
        <v>170</v>
      </c>
      <c r="B32" s="502"/>
      <c r="C32" s="502"/>
      <c r="D32" s="502"/>
      <c r="E32" s="502"/>
      <c r="F32" s="502"/>
      <c r="G32" s="734"/>
      <c r="H32" s="678"/>
      <c r="I32" s="389"/>
      <c r="J32" s="502"/>
      <c r="K32" s="502"/>
      <c r="L32" s="502"/>
      <c r="M32" s="502"/>
      <c r="N32" s="502"/>
      <c r="O32" s="502"/>
      <c r="P32" s="734"/>
      <c r="Q32" s="678"/>
      <c r="R32" s="389"/>
      <c r="S32" s="502"/>
      <c r="T32" s="502"/>
      <c r="U32" s="502"/>
      <c r="V32" s="502"/>
      <c r="W32" s="502"/>
      <c r="X32" s="502"/>
      <c r="Y32" s="734"/>
      <c r="Z32" s="678"/>
      <c r="AA32" s="502"/>
      <c r="AB32" s="502"/>
      <c r="AC32" s="502"/>
      <c r="AD32" s="502"/>
      <c r="AE32" s="502"/>
      <c r="AF32" s="502"/>
      <c r="AG32" s="734"/>
      <c r="AH32" s="678"/>
      <c r="AI32" s="502"/>
      <c r="AJ32" s="504"/>
      <c r="AK32" s="504"/>
      <c r="AL32" s="504"/>
      <c r="AM32" s="504"/>
      <c r="AN32" s="504"/>
      <c r="AO32" s="940"/>
      <c r="AP32" s="678"/>
      <c r="AQ32" s="389"/>
      <c r="AR32" s="502"/>
      <c r="AS32" s="504"/>
      <c r="AT32" s="504"/>
      <c r="AU32" s="504"/>
      <c r="AV32" s="504"/>
      <c r="AW32" s="504"/>
      <c r="AX32" s="940"/>
      <c r="AY32" s="678"/>
      <c r="AZ32" s="389"/>
      <c r="BA32" s="502"/>
      <c r="BB32" s="504"/>
      <c r="BC32" s="504"/>
      <c r="BD32" s="504"/>
      <c r="BE32" s="504"/>
      <c r="BF32" s="504"/>
      <c r="BG32" s="940"/>
      <c r="BH32" s="678"/>
      <c r="BI32" s="389"/>
      <c r="BJ32" s="502"/>
      <c r="BK32" s="504"/>
      <c r="BL32" s="504"/>
      <c r="BM32" s="504"/>
      <c r="BN32" s="504"/>
      <c r="BO32" s="504"/>
      <c r="BP32" s="940"/>
      <c r="BQ32" s="678"/>
      <c r="BR32" s="389"/>
      <c r="BS32" s="502"/>
      <c r="BT32" s="504"/>
      <c r="BU32" s="504"/>
      <c r="BV32" s="504"/>
      <c r="BW32" s="504"/>
      <c r="BX32" s="504"/>
      <c r="BY32" s="940"/>
      <c r="BZ32" s="678"/>
      <c r="CA32" s="502"/>
      <c r="CB32" s="504"/>
      <c r="CC32" s="504"/>
      <c r="CD32" s="504"/>
      <c r="CE32" s="504"/>
      <c r="CF32" s="504"/>
      <c r="CG32" s="940"/>
      <c r="CH32" s="678"/>
      <c r="CI32" s="502"/>
      <c r="CJ32" s="504"/>
      <c r="CK32" s="504"/>
      <c r="CL32" s="504"/>
      <c r="CM32" s="504"/>
      <c r="CN32" s="504"/>
      <c r="CO32" s="940"/>
      <c r="CP32" s="1149"/>
      <c r="CQ32" s="502"/>
      <c r="CR32" s="504"/>
      <c r="CS32" s="504"/>
      <c r="CT32" s="504"/>
      <c r="CU32" s="504"/>
      <c r="CV32" s="504"/>
      <c r="CW32" s="940"/>
      <c r="CX32" s="1149"/>
      <c r="CY32" s="502"/>
      <c r="CZ32" s="504"/>
      <c r="DA32" s="504"/>
      <c r="DB32" s="504"/>
      <c r="DC32" s="504"/>
      <c r="DD32" s="504"/>
      <c r="DE32" s="940"/>
      <c r="DF32" s="678"/>
      <c r="DG32" s="389"/>
    </row>
    <row r="33" spans="1:111" ht="18" customHeight="1">
      <c r="A33" s="137" t="s">
        <v>171</v>
      </c>
      <c r="B33" s="138"/>
      <c r="C33" s="139">
        <v>0.3</v>
      </c>
      <c r="D33" s="139"/>
      <c r="E33" s="139"/>
      <c r="F33" s="139"/>
      <c r="G33" s="735">
        <v>0.4</v>
      </c>
      <c r="H33" s="679">
        <f t="array" ref="H33">IF(COUNT(B33:G33)=0,"",AVERAGE(B33:G33))</f>
        <v>0.35</v>
      </c>
      <c r="I33" s="389"/>
      <c r="J33" s="140">
        <v>0.3</v>
      </c>
      <c r="K33" s="141">
        <v>0.4</v>
      </c>
      <c r="L33" s="141">
        <v>0.4</v>
      </c>
      <c r="M33" s="142">
        <v>0.3</v>
      </c>
      <c r="N33" s="141">
        <v>0.4</v>
      </c>
      <c r="O33" s="142">
        <v>0.3</v>
      </c>
      <c r="P33" s="813">
        <v>0.4</v>
      </c>
      <c r="Q33" s="782">
        <f t="array" ref="Q33">IF(COUNT(J33:P33)=0,"",AVERAGE(J33:P33))</f>
        <v>0.35714285714285715</v>
      </c>
      <c r="R33" s="389"/>
      <c r="S33" s="367">
        <v>0.4</v>
      </c>
      <c r="T33" s="8">
        <v>0.4</v>
      </c>
      <c r="U33" s="8">
        <v>0.3</v>
      </c>
      <c r="V33" s="8">
        <v>0.4</v>
      </c>
      <c r="W33" s="8">
        <v>0.4</v>
      </c>
      <c r="X33" s="8">
        <v>0.5</v>
      </c>
      <c r="Y33" s="814">
        <v>0.5</v>
      </c>
      <c r="Z33" s="857">
        <f t="array" ref="Z33">IF(COUNT(S33:Y33)=0,"",AVERAGE(S33:Y33))</f>
        <v>0.41428571428571426</v>
      </c>
      <c r="AA33" s="367">
        <v>0.4</v>
      </c>
      <c r="AB33" s="8">
        <v>0.4</v>
      </c>
      <c r="AC33" s="8">
        <v>0.5</v>
      </c>
      <c r="AD33" s="8">
        <v>0.4</v>
      </c>
      <c r="AE33" s="8">
        <v>0.4</v>
      </c>
      <c r="AF33" s="8">
        <v>0.4</v>
      </c>
      <c r="AG33" s="814">
        <v>0.4</v>
      </c>
      <c r="AH33" s="916">
        <f t="array" ref="AH33">IF(COUNT(AA33:AG33)=0,"",AVERAGE(AA33:AG33))</f>
        <v>0.41428571428571426</v>
      </c>
      <c r="AI33" s="454">
        <v>0.4</v>
      </c>
      <c r="AJ33" s="8">
        <v>0.4</v>
      </c>
      <c r="AK33" s="8">
        <v>0.4</v>
      </c>
      <c r="AL33" s="8">
        <v>0.4</v>
      </c>
      <c r="AM33" s="8">
        <v>0.4</v>
      </c>
      <c r="AN33" s="8">
        <v>0.4</v>
      </c>
      <c r="AO33" s="814">
        <v>0.5</v>
      </c>
      <c r="AP33" s="936">
        <f t="array" ref="AP33">IF(COUNT(AI33:AO33)=0,"",AVERAGE(AI33:AO33))</f>
        <v>0.41428571428571426</v>
      </c>
      <c r="AQ33" s="389"/>
      <c r="AR33" s="454">
        <v>0.5</v>
      </c>
      <c r="AS33" s="8">
        <v>0.4</v>
      </c>
      <c r="AT33" s="8">
        <v>0.4</v>
      </c>
      <c r="AU33" s="8">
        <v>0.4</v>
      </c>
      <c r="AV33" s="8">
        <v>0.4</v>
      </c>
      <c r="AW33" s="8">
        <v>0.4</v>
      </c>
      <c r="AX33" s="814"/>
      <c r="AY33" s="936">
        <f t="array" ref="AY33">IF(COUNT(AR33:AX33)=0,"",AVERAGE(AR33:AX33))</f>
        <v>0.41666666666666669</v>
      </c>
      <c r="AZ33" s="389"/>
      <c r="BA33" s="454">
        <v>0.4</v>
      </c>
      <c r="BB33" s="8">
        <v>0.4</v>
      </c>
      <c r="BC33" s="8">
        <v>0.4</v>
      </c>
      <c r="BD33" s="8"/>
      <c r="BE33" s="8"/>
      <c r="BF33" s="8"/>
      <c r="BG33" s="814"/>
      <c r="BH33" s="916">
        <f t="array" ref="BH33">IF(COUNT(BA33:BG33)=0,"",AVERAGE(BA33:BG33))</f>
        <v>0.40000000000000008</v>
      </c>
      <c r="BI33" s="389"/>
      <c r="BJ33" s="454">
        <v>0.5</v>
      </c>
      <c r="BK33" s="8"/>
      <c r="BL33" s="8"/>
      <c r="BM33" s="8"/>
      <c r="BN33" s="8">
        <v>0.5</v>
      </c>
      <c r="BO33" s="8">
        <v>0.4</v>
      </c>
      <c r="BP33" s="814">
        <v>0.4</v>
      </c>
      <c r="BQ33" s="916">
        <f t="array" ref="BQ33">IF(COUNT(BJ33:BP33)=0,"",AVERAGE(BJ33:BP33))</f>
        <v>0.44999999999999996</v>
      </c>
      <c r="BR33" s="389"/>
      <c r="BS33" s="454">
        <v>0.4</v>
      </c>
      <c r="BT33" s="8">
        <v>0.4</v>
      </c>
      <c r="BU33" s="8">
        <v>0.4</v>
      </c>
      <c r="BV33" s="8">
        <v>0.4</v>
      </c>
      <c r="BW33" s="8">
        <v>0.4</v>
      </c>
      <c r="BX33" s="8">
        <v>0.5</v>
      </c>
      <c r="BY33" s="814">
        <v>0.4</v>
      </c>
      <c r="BZ33" s="916">
        <f t="array" ref="BZ33">IF(COUNT(BS33:BY33)=0,"",AVERAGE(BS33:BY33))</f>
        <v>0.41428571428571426</v>
      </c>
      <c r="CA33" s="454">
        <v>0.4</v>
      </c>
      <c r="CB33" s="8">
        <v>0.5</v>
      </c>
      <c r="CC33" s="8">
        <v>0.5</v>
      </c>
      <c r="CD33" s="8">
        <v>0.4</v>
      </c>
      <c r="CE33" s="8">
        <v>0.5</v>
      </c>
      <c r="CF33" s="8">
        <v>0.4</v>
      </c>
      <c r="CG33" s="814">
        <v>0.4</v>
      </c>
      <c r="CH33" s="916">
        <f t="array" ref="CH33">IF(COUNT(CA33:CG33)=0,"",AVERAGE(CA33:CG33))</f>
        <v>0.44285714285714278</v>
      </c>
      <c r="CI33" s="454">
        <v>0.4</v>
      </c>
      <c r="CJ33" s="8">
        <v>0.4</v>
      </c>
      <c r="CK33" s="8">
        <v>0.5</v>
      </c>
      <c r="CL33" s="8">
        <v>0.4</v>
      </c>
      <c r="CM33" s="8">
        <v>0.5</v>
      </c>
      <c r="CN33" s="8">
        <v>0.6</v>
      </c>
      <c r="CO33" s="814">
        <v>0.5</v>
      </c>
      <c r="CP33" s="857">
        <f t="array" ref="CP33">IF(COUNT(CI33:CO33)=0,"",AVERAGE(CI33:CO33))</f>
        <v>0.47142857142857147</v>
      </c>
      <c r="CQ33" s="367">
        <v>0.5</v>
      </c>
      <c r="CR33" s="8">
        <v>0.5</v>
      </c>
      <c r="CS33" s="8">
        <v>0.5</v>
      </c>
      <c r="CT33" s="8"/>
      <c r="CU33" s="8"/>
      <c r="CV33" s="8"/>
      <c r="CW33" s="814"/>
      <c r="CX33" s="857">
        <f t="array" ref="CX33">IF(COUNT(CQ33:CW33)=0,"",AVERAGE(CQ33:CW33))</f>
        <v>0.5</v>
      </c>
      <c r="CY33" s="367"/>
      <c r="CZ33" s="8"/>
      <c r="DA33" s="8"/>
      <c r="DB33" s="8"/>
      <c r="DC33" s="8"/>
      <c r="DD33" s="8"/>
      <c r="DE33" s="814"/>
      <c r="DF33" s="916" t="str">
        <f t="array" ref="DF33">IF(COUNT(CY33:DE33)=0,"",AVERAGE(CY33:DE33))</f>
        <v/>
      </c>
      <c r="DG33" s="389"/>
    </row>
    <row r="34" spans="1:111" ht="18" customHeight="1">
      <c r="A34" s="137" t="s">
        <v>172</v>
      </c>
      <c r="B34" s="143"/>
      <c r="C34" s="144">
        <v>0.3</v>
      </c>
      <c r="D34" s="144"/>
      <c r="E34" s="144"/>
      <c r="F34" s="144"/>
      <c r="G34" s="736">
        <v>0.3</v>
      </c>
      <c r="H34" s="680">
        <f t="array" ref="H34">IF(COUNT(B34:G34)=0,"",AVERAGE(B34:G34))</f>
        <v>0.3</v>
      </c>
      <c r="I34" s="389"/>
      <c r="J34" s="145">
        <v>0.3</v>
      </c>
      <c r="K34" s="146">
        <v>0.2</v>
      </c>
      <c r="L34" s="146">
        <v>0.2</v>
      </c>
      <c r="M34" s="8">
        <v>0.3</v>
      </c>
      <c r="N34" s="146">
        <v>0.2</v>
      </c>
      <c r="O34" s="8">
        <v>0.3</v>
      </c>
      <c r="P34" s="814">
        <v>0.3</v>
      </c>
      <c r="Q34" s="783">
        <f t="array" ref="Q34">IF(COUNT(J34:P34)=0,"",AVERAGE(J34:P34))</f>
        <v>0.25714285714285717</v>
      </c>
      <c r="R34" s="389"/>
      <c r="S34" s="367">
        <v>0.4</v>
      </c>
      <c r="T34" s="9">
        <v>0.3</v>
      </c>
      <c r="U34" s="8">
        <v>0.3</v>
      </c>
      <c r="V34" s="8">
        <v>0.4</v>
      </c>
      <c r="W34" s="8">
        <v>0.3</v>
      </c>
      <c r="X34" s="8">
        <v>0.4</v>
      </c>
      <c r="Y34" s="814">
        <v>0.3</v>
      </c>
      <c r="Z34" s="858">
        <f t="array" ref="Z34">IF(COUNT(S34:Y34)=0,"",AVERAGE(S34:Y34))</f>
        <v>0.34285714285714286</v>
      </c>
      <c r="AA34" s="367">
        <v>0.3</v>
      </c>
      <c r="AB34" s="9">
        <v>0.4</v>
      </c>
      <c r="AC34" s="8">
        <v>0.4</v>
      </c>
      <c r="AD34" s="8">
        <v>0.3</v>
      </c>
      <c r="AE34" s="8">
        <v>0.4</v>
      </c>
      <c r="AF34" s="8">
        <v>0.3</v>
      </c>
      <c r="AG34" s="814">
        <v>0.3</v>
      </c>
      <c r="AH34" s="917">
        <f t="array" ref="AH34">IF(COUNT(AA34:AG34)=0,"",AVERAGE(AA34:AG34))</f>
        <v>0.34285714285714286</v>
      </c>
      <c r="AI34" s="454">
        <v>0.4</v>
      </c>
      <c r="AJ34" s="9">
        <v>0.4</v>
      </c>
      <c r="AK34" s="8">
        <v>0.3</v>
      </c>
      <c r="AL34" s="8">
        <v>0.3</v>
      </c>
      <c r="AM34" s="8">
        <v>0.3</v>
      </c>
      <c r="AN34" s="8">
        <v>0.4</v>
      </c>
      <c r="AO34" s="814">
        <v>0.4</v>
      </c>
      <c r="AP34" s="917">
        <f t="array" ref="AP34">IF(COUNT(AI34:AO34)=0,"",AVERAGE(AI34:AO34))</f>
        <v>0.35714285714285715</v>
      </c>
      <c r="AQ34" s="389"/>
      <c r="AR34" s="454">
        <v>0.4</v>
      </c>
      <c r="AS34" s="9">
        <v>0.4</v>
      </c>
      <c r="AT34" s="8">
        <v>0.4</v>
      </c>
      <c r="AU34" s="8">
        <v>0.4</v>
      </c>
      <c r="AV34" s="8">
        <v>0.4</v>
      </c>
      <c r="AW34" s="8">
        <v>0.4</v>
      </c>
      <c r="AX34" s="814"/>
      <c r="AY34" s="951">
        <f t="array" ref="AY34">IF(COUNT(AR34:AX34)=0,"",AVERAGE(AR34:AX34))</f>
        <v>0.39999999999999997</v>
      </c>
      <c r="AZ34" s="389"/>
      <c r="BA34" s="454">
        <v>0.4</v>
      </c>
      <c r="BB34" s="9">
        <v>0.3</v>
      </c>
      <c r="BC34" s="8">
        <v>0.4</v>
      </c>
      <c r="BD34" s="8"/>
      <c r="BE34" s="8"/>
      <c r="BF34" s="8"/>
      <c r="BG34" s="814"/>
      <c r="BH34" s="917">
        <f t="array" ref="BH34">IF(COUNT(BA34:BG34)=0,"",AVERAGE(BA34:BG34))</f>
        <v>0.3666666666666667</v>
      </c>
      <c r="BI34" s="389"/>
      <c r="BJ34" s="454">
        <v>0.3</v>
      </c>
      <c r="BK34" s="9"/>
      <c r="BL34" s="8"/>
      <c r="BM34" s="8"/>
      <c r="BN34" s="8">
        <v>0.3</v>
      </c>
      <c r="BO34" s="8">
        <v>0.3</v>
      </c>
      <c r="BP34" s="814">
        <v>0.3</v>
      </c>
      <c r="BQ34" s="917">
        <f t="array" ref="BQ34">IF(COUNT(BJ34:BP34)=0,"",AVERAGE(BJ34:BP34))</f>
        <v>0.3</v>
      </c>
      <c r="BR34" s="389"/>
      <c r="BS34" s="454">
        <v>0.3</v>
      </c>
      <c r="BT34" s="9">
        <v>0.3</v>
      </c>
      <c r="BU34" s="8">
        <v>0.3</v>
      </c>
      <c r="BV34" s="8">
        <v>0.3</v>
      </c>
      <c r="BW34" s="8">
        <v>0.3</v>
      </c>
      <c r="BX34" s="8">
        <v>0.3</v>
      </c>
      <c r="BY34" s="814">
        <v>0.3</v>
      </c>
      <c r="BZ34" s="917">
        <f t="array" ref="BZ34">IF(COUNT(BS34:BY34)=0,"",AVERAGE(BS34:BY34))</f>
        <v>0.3</v>
      </c>
      <c r="CA34" s="454">
        <v>0.3</v>
      </c>
      <c r="CB34" s="9">
        <v>0.4</v>
      </c>
      <c r="CC34" s="8">
        <v>0.3</v>
      </c>
      <c r="CD34" s="8">
        <v>0.4</v>
      </c>
      <c r="CE34" s="8">
        <v>0.3</v>
      </c>
      <c r="CF34" s="8">
        <v>0.4</v>
      </c>
      <c r="CG34" s="814">
        <v>0.4</v>
      </c>
      <c r="CH34" s="917">
        <f t="array" ref="CH34">IF(COUNT(CA34:CG34)=0,"",AVERAGE(CA34:CG34))</f>
        <v>0.35714285714285715</v>
      </c>
      <c r="CI34" s="454">
        <v>0.4</v>
      </c>
      <c r="CJ34" s="9">
        <v>0.4</v>
      </c>
      <c r="CK34" s="8">
        <v>0.3</v>
      </c>
      <c r="CL34" s="8">
        <v>0.4</v>
      </c>
      <c r="CM34" s="8">
        <v>0.4</v>
      </c>
      <c r="CN34" s="8">
        <v>0.4</v>
      </c>
      <c r="CO34" s="814">
        <v>0.4</v>
      </c>
      <c r="CP34" s="858">
        <f t="array" ref="CP34">IF(COUNT(CI34:CO34)=0,"",AVERAGE(CI34:CO34))</f>
        <v>0.38571428571428568</v>
      </c>
      <c r="CQ34" s="367">
        <v>0.4</v>
      </c>
      <c r="CR34" s="9">
        <v>0.4</v>
      </c>
      <c r="CS34" s="8">
        <v>0.4</v>
      </c>
      <c r="CT34" s="8"/>
      <c r="CU34" s="8"/>
      <c r="CV34" s="8"/>
      <c r="CW34" s="814"/>
      <c r="CX34" s="858">
        <f t="array" ref="CX34">IF(COUNT(CQ34:CW34)=0,"",AVERAGE(CQ34:CW34))</f>
        <v>0.40000000000000008</v>
      </c>
      <c r="CY34" s="367"/>
      <c r="CZ34" s="9"/>
      <c r="DA34" s="8"/>
      <c r="DB34" s="8"/>
      <c r="DC34" s="8"/>
      <c r="DD34" s="8"/>
      <c r="DE34" s="814"/>
      <c r="DF34" s="917" t="str">
        <f t="array" ref="DF34">IF(COUNT(CY34:DE34)=0,"",AVERAGE(CY34:DE34))</f>
        <v/>
      </c>
      <c r="DG34" s="389"/>
    </row>
    <row r="35" spans="1:111" ht="18" customHeight="1">
      <c r="A35" s="137" t="s">
        <v>173</v>
      </c>
      <c r="B35" s="143"/>
      <c r="C35" s="144">
        <v>1.1000000000000001</v>
      </c>
      <c r="D35" s="144"/>
      <c r="E35" s="144"/>
      <c r="F35" s="144"/>
      <c r="G35" s="737">
        <v>1.3</v>
      </c>
      <c r="H35" s="681">
        <f t="array" ref="H35">IF(COUNT(B35:G35)=0,"",AVERAGE(B35:G35))</f>
        <v>1.2000000000000002</v>
      </c>
      <c r="I35" s="389"/>
      <c r="J35" s="145">
        <v>1.3</v>
      </c>
      <c r="K35" s="146">
        <v>1.2</v>
      </c>
      <c r="L35" s="146">
        <v>1.2</v>
      </c>
      <c r="M35" s="8">
        <v>1.3</v>
      </c>
      <c r="N35" s="146">
        <v>1.2</v>
      </c>
      <c r="O35" s="146">
        <v>1.2</v>
      </c>
      <c r="P35" s="814">
        <v>1.3</v>
      </c>
      <c r="Q35" s="783">
        <f t="array" ref="Q35">IF(COUNT(J35:P35)=0,"",AVERAGE(J35:P35))</f>
        <v>1.2428571428571431</v>
      </c>
      <c r="R35" s="389"/>
      <c r="S35" s="367">
        <v>1.4</v>
      </c>
      <c r="T35" s="8">
        <v>1.4</v>
      </c>
      <c r="U35" s="8">
        <v>1.4</v>
      </c>
      <c r="V35" s="8">
        <v>1.4</v>
      </c>
      <c r="W35" s="8">
        <v>1.3</v>
      </c>
      <c r="X35" s="8">
        <v>1.7</v>
      </c>
      <c r="Y35" s="814">
        <v>1.6</v>
      </c>
      <c r="Z35" s="858">
        <f t="array" ref="Z35">IF(COUNT(S35:Y35)=0,"",AVERAGE(S35:Y35))</f>
        <v>1.4571428571428571</v>
      </c>
      <c r="AA35" s="367">
        <v>1.6</v>
      </c>
      <c r="AB35" s="8">
        <v>1.7</v>
      </c>
      <c r="AC35" s="8">
        <v>1.6</v>
      </c>
      <c r="AD35" s="8">
        <v>1.6</v>
      </c>
      <c r="AE35" s="8">
        <v>1.6</v>
      </c>
      <c r="AF35" s="8">
        <v>1.6</v>
      </c>
      <c r="AG35" s="814">
        <v>1.6</v>
      </c>
      <c r="AH35" s="917">
        <f t="array" ref="AH35">IF(COUNT(AA35:AG35)=0,"",AVERAGE(AA35:AG35))</f>
        <v>1.6142857142857141</v>
      </c>
      <c r="AI35" s="454">
        <v>1.7</v>
      </c>
      <c r="AJ35" s="8">
        <v>1.7</v>
      </c>
      <c r="AK35" s="8">
        <v>1.6</v>
      </c>
      <c r="AL35" s="8">
        <v>1.6</v>
      </c>
      <c r="AM35" s="8">
        <v>1.6</v>
      </c>
      <c r="AN35" s="8">
        <v>1.7</v>
      </c>
      <c r="AO35" s="814">
        <v>1.8</v>
      </c>
      <c r="AP35" s="917">
        <f t="array" ref="AP35">IF(COUNT(AI35:AO35)=0,"",AVERAGE(AI35:AO35))</f>
        <v>1.6714285714285713</v>
      </c>
      <c r="AQ35" s="389"/>
      <c r="AR35" s="454">
        <v>1.8</v>
      </c>
      <c r="AS35" s="8">
        <v>1.8</v>
      </c>
      <c r="AT35" s="8">
        <v>1.6</v>
      </c>
      <c r="AU35" s="8">
        <v>1.6</v>
      </c>
      <c r="AV35" s="8">
        <v>1.7</v>
      </c>
      <c r="AW35" s="8">
        <v>1.7</v>
      </c>
      <c r="AX35" s="814"/>
      <c r="AY35" s="951">
        <f t="array" ref="AY35">IF(COUNT(AR35:AX35)=0,"",AVERAGE(AR35:AX35))</f>
        <v>1.7</v>
      </c>
      <c r="AZ35" s="389"/>
      <c r="BA35" s="454">
        <v>1.5</v>
      </c>
      <c r="BB35" s="8">
        <v>1.6</v>
      </c>
      <c r="BC35" s="8">
        <v>1.7</v>
      </c>
      <c r="BD35" s="8"/>
      <c r="BE35" s="8"/>
      <c r="BF35" s="8"/>
      <c r="BG35" s="814"/>
      <c r="BH35" s="917">
        <f t="array" ref="BH35">IF(COUNT(BA35:BG35)=0,"",AVERAGE(BA35:BG35))</f>
        <v>1.5999999999999999</v>
      </c>
      <c r="BI35" s="389"/>
      <c r="BJ35" s="454">
        <v>1.6</v>
      </c>
      <c r="BK35" s="8"/>
      <c r="BL35" s="8"/>
      <c r="BM35" s="8"/>
      <c r="BN35" s="8">
        <v>1.6</v>
      </c>
      <c r="BO35" s="8">
        <v>1.6</v>
      </c>
      <c r="BP35" s="814">
        <v>1.4</v>
      </c>
      <c r="BQ35" s="917">
        <f t="array" ref="BQ35">IF(COUNT(BJ35:BP35)=0,"",AVERAGE(BJ35:BP35))</f>
        <v>1.5500000000000003</v>
      </c>
      <c r="BR35" s="389"/>
      <c r="BS35" s="454">
        <v>1.6</v>
      </c>
      <c r="BT35" s="8">
        <v>1.6</v>
      </c>
      <c r="BU35" s="8">
        <v>1.6</v>
      </c>
      <c r="BV35" s="8">
        <v>1.6</v>
      </c>
      <c r="BW35" s="8">
        <v>1.6</v>
      </c>
      <c r="BX35" s="8">
        <v>1.6</v>
      </c>
      <c r="BY35" s="814">
        <v>1.5</v>
      </c>
      <c r="BZ35" s="917">
        <f t="array" ref="BZ35">IF(COUNT(BS35:BY35)=0,"",AVERAGE(BS35:BY35))</f>
        <v>1.5857142857142856</v>
      </c>
      <c r="CA35" s="454">
        <v>1.6</v>
      </c>
      <c r="CB35" s="8">
        <v>1.6</v>
      </c>
      <c r="CC35" s="8">
        <v>1.6</v>
      </c>
      <c r="CD35" s="8">
        <v>1.8</v>
      </c>
      <c r="CE35" s="8">
        <v>1.6</v>
      </c>
      <c r="CF35" s="8">
        <v>1.8</v>
      </c>
      <c r="CG35" s="814">
        <v>1.6</v>
      </c>
      <c r="CH35" s="917">
        <f t="array" ref="CH35">IF(COUNT(CA35:CG35)=0,"",AVERAGE(CA35:CG35))</f>
        <v>1.6571428571428573</v>
      </c>
      <c r="CI35" s="454">
        <v>1.7</v>
      </c>
      <c r="CJ35" s="8">
        <v>1.7</v>
      </c>
      <c r="CK35" s="8">
        <v>1.6</v>
      </c>
      <c r="CL35" s="8">
        <v>1.7</v>
      </c>
      <c r="CM35" s="8">
        <v>1.7</v>
      </c>
      <c r="CN35" s="8">
        <v>1.7</v>
      </c>
      <c r="CO35" s="814">
        <v>1.7</v>
      </c>
      <c r="CP35" s="858">
        <f t="array" ref="CP35">IF(COUNT(CI35:CO35)=0,"",AVERAGE(CI35:CO35))</f>
        <v>1.6857142857142855</v>
      </c>
      <c r="CQ35" s="367">
        <v>1.7</v>
      </c>
      <c r="CR35" s="8">
        <v>1.8</v>
      </c>
      <c r="CS35" s="8">
        <v>1.7</v>
      </c>
      <c r="CT35" s="8"/>
      <c r="CU35" s="8"/>
      <c r="CV35" s="8"/>
      <c r="CW35" s="814"/>
      <c r="CX35" s="858">
        <f t="array" ref="CX35">IF(COUNT(CQ35:CW35)=0,"",AVERAGE(CQ35:CW35))</f>
        <v>1.7333333333333334</v>
      </c>
      <c r="CY35" s="367"/>
      <c r="CZ35" s="8"/>
      <c r="DA35" s="8"/>
      <c r="DB35" s="8"/>
      <c r="DC35" s="8"/>
      <c r="DD35" s="8"/>
      <c r="DE35" s="814"/>
      <c r="DF35" s="917" t="str">
        <f t="array" ref="DF35">IF(COUNT(CY35:DE35)=0,"",AVERAGE(CY35:DE35))</f>
        <v/>
      </c>
      <c r="DG35" s="389"/>
    </row>
    <row r="36" spans="1:111" ht="18" customHeight="1">
      <c r="A36" s="137" t="s">
        <v>174</v>
      </c>
      <c r="B36" s="143"/>
      <c r="C36" s="144">
        <v>1.1000000000000001</v>
      </c>
      <c r="D36" s="144"/>
      <c r="E36" s="144"/>
      <c r="F36" s="144"/>
      <c r="G36" s="737">
        <v>1.3</v>
      </c>
      <c r="H36" s="681">
        <f t="array" ref="H36">IF(COUNT(B36:G36)=0,"",AVERAGE(B36:G36))</f>
        <v>1.2000000000000002</v>
      </c>
      <c r="I36" s="389"/>
      <c r="J36" s="145">
        <v>1.3</v>
      </c>
      <c r="K36" s="146">
        <v>1.2</v>
      </c>
      <c r="L36" s="146">
        <v>1.2</v>
      </c>
      <c r="M36" s="8">
        <v>1.3</v>
      </c>
      <c r="N36" s="146">
        <v>1.2</v>
      </c>
      <c r="O36" s="146">
        <v>1.2</v>
      </c>
      <c r="P36" s="814">
        <v>1.3</v>
      </c>
      <c r="Q36" s="783">
        <f t="array" ref="Q36">IF(COUNT(J36:P36)=0,"",AVERAGE(J36:P36))</f>
        <v>1.2428571428571431</v>
      </c>
      <c r="R36" s="389"/>
      <c r="S36" s="367">
        <v>1.4</v>
      </c>
      <c r="T36" s="8">
        <v>1.4</v>
      </c>
      <c r="U36" s="8">
        <v>1.4</v>
      </c>
      <c r="V36" s="8">
        <v>1.4</v>
      </c>
      <c r="W36" s="8">
        <v>1.3</v>
      </c>
      <c r="X36" s="8">
        <v>1.7</v>
      </c>
      <c r="Y36" s="814">
        <v>1.6</v>
      </c>
      <c r="Z36" s="858">
        <f t="array" ref="Z36">IF(COUNT(S36:Y36)=0,"",AVERAGE(S36:Y36))</f>
        <v>1.4571428571428571</v>
      </c>
      <c r="AA36" s="367">
        <v>1.6</v>
      </c>
      <c r="AB36" s="8">
        <v>1.7</v>
      </c>
      <c r="AC36" s="8">
        <v>1.6</v>
      </c>
      <c r="AD36" s="8">
        <v>1.6</v>
      </c>
      <c r="AE36" s="8">
        <v>1.6</v>
      </c>
      <c r="AF36" s="8">
        <v>1.6</v>
      </c>
      <c r="AG36" s="814">
        <v>1.6</v>
      </c>
      <c r="AH36" s="917">
        <f t="array" ref="AH36">IF(COUNT(AA36:AG36)=0,"",AVERAGE(AA36:AG36))</f>
        <v>1.6142857142857141</v>
      </c>
      <c r="AI36" s="454">
        <v>1.7</v>
      </c>
      <c r="AJ36" s="8">
        <v>1.7</v>
      </c>
      <c r="AK36" s="8">
        <v>1.6</v>
      </c>
      <c r="AL36" s="8">
        <v>1.6</v>
      </c>
      <c r="AM36" s="8">
        <v>1.6</v>
      </c>
      <c r="AN36" s="8">
        <v>1.7</v>
      </c>
      <c r="AO36" s="814">
        <v>1.8</v>
      </c>
      <c r="AP36" s="917">
        <f t="array" ref="AP36">IF(COUNT(AI36:AO36)=0,"",AVERAGE(AI36:AO36))</f>
        <v>1.6714285714285713</v>
      </c>
      <c r="AQ36" s="389"/>
      <c r="AR36" s="454">
        <v>1.8</v>
      </c>
      <c r="AS36" s="8">
        <v>1.8</v>
      </c>
      <c r="AT36" s="8">
        <v>1.6</v>
      </c>
      <c r="AU36" s="8">
        <v>1.6</v>
      </c>
      <c r="AV36" s="8">
        <v>1.7</v>
      </c>
      <c r="AW36" s="8">
        <v>1.7</v>
      </c>
      <c r="AX36" s="814"/>
      <c r="AY36" s="951">
        <f t="array" ref="AY36">IF(COUNT(AR36:AX36)=0,"",AVERAGE(AR36:AX36))</f>
        <v>1.7</v>
      </c>
      <c r="AZ36" s="389"/>
      <c r="BA36" s="454">
        <v>1.5</v>
      </c>
      <c r="BB36" s="8">
        <v>1.6</v>
      </c>
      <c r="BC36" s="8">
        <v>1.7</v>
      </c>
      <c r="BD36" s="8"/>
      <c r="BE36" s="8"/>
      <c r="BF36" s="8"/>
      <c r="BG36" s="814"/>
      <c r="BH36" s="917">
        <f t="array" ref="BH36">IF(COUNT(BA36:BG36)=0,"",AVERAGE(BA36:BG36))</f>
        <v>1.5999999999999999</v>
      </c>
      <c r="BI36" s="389"/>
      <c r="BJ36" s="454">
        <v>1.6</v>
      </c>
      <c r="BK36" s="8"/>
      <c r="BL36" s="8"/>
      <c r="BM36" s="8"/>
      <c r="BN36" s="8">
        <v>1.6</v>
      </c>
      <c r="BO36" s="8">
        <v>1.6</v>
      </c>
      <c r="BP36" s="814">
        <v>1.4</v>
      </c>
      <c r="BQ36" s="917">
        <f t="array" ref="BQ36">IF(COUNT(BJ36:BP36)=0,"",AVERAGE(BJ36:BP36))</f>
        <v>1.5500000000000003</v>
      </c>
      <c r="BR36" s="389"/>
      <c r="BS36" s="454">
        <v>1.6</v>
      </c>
      <c r="BT36" s="8">
        <v>1.6</v>
      </c>
      <c r="BU36" s="8">
        <v>1.6</v>
      </c>
      <c r="BV36" s="8">
        <v>1.6</v>
      </c>
      <c r="BW36" s="8">
        <v>1.6</v>
      </c>
      <c r="BX36" s="8">
        <v>1.6</v>
      </c>
      <c r="BY36" s="814">
        <v>1.5</v>
      </c>
      <c r="BZ36" s="917">
        <f t="array" ref="BZ36">IF(COUNT(BS36:BY36)=0,"",AVERAGE(BS36:BY36))</f>
        <v>1.5857142857142856</v>
      </c>
      <c r="CA36" s="454">
        <v>1.6</v>
      </c>
      <c r="CB36" s="8">
        <v>1.6</v>
      </c>
      <c r="CC36" s="8">
        <v>1.6</v>
      </c>
      <c r="CD36" s="8">
        <v>1.8</v>
      </c>
      <c r="CE36" s="8">
        <v>1.6</v>
      </c>
      <c r="CF36" s="8">
        <v>1.7</v>
      </c>
      <c r="CG36" s="814">
        <v>1.6</v>
      </c>
      <c r="CH36" s="917">
        <f t="array" ref="CH36">IF(COUNT(CA36:CG36)=0,"",AVERAGE(CA36:CG36))</f>
        <v>1.6428571428571428</v>
      </c>
      <c r="CI36" s="454">
        <v>1.6</v>
      </c>
      <c r="CJ36" s="8">
        <v>1.7</v>
      </c>
      <c r="CK36" s="8" t="s">
        <v>403</v>
      </c>
      <c r="CL36" s="8">
        <v>1.7</v>
      </c>
      <c r="CM36" s="8">
        <v>1.7</v>
      </c>
      <c r="CN36" s="8">
        <v>1.7</v>
      </c>
      <c r="CO36" s="814">
        <v>1.7</v>
      </c>
      <c r="CP36" s="858">
        <f t="array" ref="CP36">IF(COUNT(CI36:CO36)=0,"",AVERAGE(CI36:CO36))</f>
        <v>1.6833333333333333</v>
      </c>
      <c r="CQ36" s="367">
        <v>1.7</v>
      </c>
      <c r="CR36" s="8">
        <v>1.8</v>
      </c>
      <c r="CS36" s="8">
        <v>1.7</v>
      </c>
      <c r="CT36" s="8"/>
      <c r="CU36" s="8"/>
      <c r="CV36" s="8"/>
      <c r="CW36" s="814"/>
      <c r="CX36" s="858">
        <f t="array" ref="CX36">IF(COUNT(CQ36:CW36)=0,"",AVERAGE(CQ36:CW36))</f>
        <v>1.7333333333333334</v>
      </c>
      <c r="CY36" s="367"/>
      <c r="CZ36" s="8"/>
      <c r="DA36" s="8"/>
      <c r="DB36" s="8"/>
      <c r="DC36" s="8"/>
      <c r="DD36" s="8"/>
      <c r="DE36" s="814"/>
      <c r="DF36" s="917" t="str">
        <f t="array" ref="DF36">IF(COUNT(CY36:DE36)=0,"",AVERAGE(CY36:DE36))</f>
        <v/>
      </c>
      <c r="DG36" s="389"/>
    </row>
    <row r="37" spans="1:111" ht="18" customHeight="1">
      <c r="A37" s="137" t="s">
        <v>175</v>
      </c>
      <c r="B37" s="143"/>
      <c r="C37" s="144">
        <v>2.2000000000000002</v>
      </c>
      <c r="D37" s="144"/>
      <c r="E37" s="144"/>
      <c r="F37" s="144"/>
      <c r="G37" s="737">
        <v>3.3</v>
      </c>
      <c r="H37" s="681">
        <f t="array" ref="H37">IF(COUNT(B37:G37)=0,"",AVERAGE(B37:G37))</f>
        <v>2.75</v>
      </c>
      <c r="I37" s="389"/>
      <c r="J37" s="145">
        <v>3</v>
      </c>
      <c r="K37" s="146">
        <v>2.8</v>
      </c>
      <c r="L37" s="146">
        <v>2.9</v>
      </c>
      <c r="M37" s="147">
        <v>3.1</v>
      </c>
      <c r="N37" s="147">
        <v>3.1</v>
      </c>
      <c r="O37" s="147">
        <v>3.2</v>
      </c>
      <c r="P37" s="815">
        <v>3.5</v>
      </c>
      <c r="Q37" s="783">
        <f t="array" ref="Q37">IF(COUNT(J37:P37)=0,"",AVERAGE(J37:P37))</f>
        <v>3.0857142857142854</v>
      </c>
      <c r="R37" s="389"/>
      <c r="S37" s="367">
        <v>3.7</v>
      </c>
      <c r="T37" s="8">
        <v>3.7</v>
      </c>
      <c r="U37" s="8">
        <v>3.8</v>
      </c>
      <c r="V37" s="8">
        <v>3.8</v>
      </c>
      <c r="W37" s="8">
        <v>3.8</v>
      </c>
      <c r="X37" s="8">
        <v>4.3</v>
      </c>
      <c r="Y37" s="814">
        <v>4.2</v>
      </c>
      <c r="Z37" s="858">
        <f t="array" ref="Z37">IF(COUNT(S37:Y37)=0,"",AVERAGE(S37:Y37))</f>
        <v>3.9</v>
      </c>
      <c r="AA37" s="367">
        <v>4.0999999999999996</v>
      </c>
      <c r="AB37" s="8">
        <v>4.5999999999999996</v>
      </c>
      <c r="AC37" s="8">
        <v>4.4000000000000004</v>
      </c>
      <c r="AD37" s="8">
        <v>4.3</v>
      </c>
      <c r="AE37" s="8">
        <v>4.4000000000000004</v>
      </c>
      <c r="AF37" s="8">
        <v>4.2</v>
      </c>
      <c r="AG37" s="814">
        <v>4.0999999999999996</v>
      </c>
      <c r="AH37" s="917">
        <f t="array" ref="AH37">IF(COUNT(AA37:AG37)=0,"",AVERAGE(AA37:AG37))</f>
        <v>4.2999999999999989</v>
      </c>
      <c r="AI37" s="454">
        <v>4.5</v>
      </c>
      <c r="AJ37" s="8">
        <v>4.5999999999999996</v>
      </c>
      <c r="AK37" s="8">
        <v>4.3</v>
      </c>
      <c r="AL37" s="8">
        <v>4.2</v>
      </c>
      <c r="AM37" s="8">
        <v>4.4000000000000004</v>
      </c>
      <c r="AN37" s="8">
        <v>4.5</v>
      </c>
      <c r="AO37" s="814">
        <v>4.9000000000000004</v>
      </c>
      <c r="AP37" s="917">
        <f t="array" ref="AP37">IF(COUNT(AI37:AO37)=0,"",AVERAGE(AI37:AO37))</f>
        <v>4.4857142857142858</v>
      </c>
      <c r="AQ37" s="389"/>
      <c r="AR37" s="454">
        <v>4.7</v>
      </c>
      <c r="AS37" s="8">
        <v>4.7</v>
      </c>
      <c r="AT37" s="8">
        <v>4.8</v>
      </c>
      <c r="AU37" s="8">
        <v>4.7</v>
      </c>
      <c r="AV37" s="8">
        <v>4.8</v>
      </c>
      <c r="AW37" s="8">
        <v>4.8</v>
      </c>
      <c r="AX37" s="814"/>
      <c r="AY37" s="917">
        <f t="array" ref="AY37">IF(COUNT(AR37:AX37)=0,"",AVERAGE(AR37:AX37))</f>
        <v>4.75</v>
      </c>
      <c r="AZ37" s="389"/>
      <c r="BA37" s="454">
        <v>4.3</v>
      </c>
      <c r="BB37" s="8">
        <v>4.3</v>
      </c>
      <c r="BC37" s="8">
        <v>4.5999999999999996</v>
      </c>
      <c r="BD37" s="8"/>
      <c r="BE37" s="8"/>
      <c r="BF37" s="8"/>
      <c r="BG37" s="814"/>
      <c r="BH37" s="917">
        <f t="array" ref="BH37">IF(COUNT(BA37:BG37)=0,"",AVERAGE(BA37:BG37))</f>
        <v>4.3999999999999995</v>
      </c>
      <c r="BI37" s="389"/>
      <c r="BJ37" s="454">
        <v>4.2</v>
      </c>
      <c r="BK37" s="8"/>
      <c r="BL37" s="8"/>
      <c r="BM37" s="8"/>
      <c r="BN37" s="8">
        <v>4.4000000000000004</v>
      </c>
      <c r="BO37" s="8">
        <v>4.4000000000000004</v>
      </c>
      <c r="BP37" s="814">
        <v>4</v>
      </c>
      <c r="BQ37" s="917">
        <f t="array" ref="BQ37">IF(COUNT(BJ37:BP37)=0,"",AVERAGE(BJ37:BP37))</f>
        <v>4.25</v>
      </c>
      <c r="BR37" s="389"/>
      <c r="BS37" s="454">
        <v>4.3</v>
      </c>
      <c r="BT37" s="8">
        <v>4.4000000000000004</v>
      </c>
      <c r="BU37" s="8">
        <v>4.3</v>
      </c>
      <c r="BV37" s="8">
        <v>4.5</v>
      </c>
      <c r="BW37" s="8">
        <v>4.4000000000000004</v>
      </c>
      <c r="BX37" s="8">
        <v>4.5999999999999996</v>
      </c>
      <c r="BY37" s="814">
        <v>4.4000000000000004</v>
      </c>
      <c r="BZ37" s="917">
        <f t="array" ref="BZ37">IF(COUNT(BS37:BY37)=0,"",AVERAGE(BS37:BY37))</f>
        <v>4.4142857142857137</v>
      </c>
      <c r="CA37" s="454">
        <v>4.5999999999999996</v>
      </c>
      <c r="CB37" s="8">
        <v>4.5</v>
      </c>
      <c r="CC37" s="8">
        <v>4.5</v>
      </c>
      <c r="CD37" s="8">
        <v>4.8</v>
      </c>
      <c r="CE37" s="8">
        <v>4.4000000000000004</v>
      </c>
      <c r="CF37" s="8">
        <v>4.8</v>
      </c>
      <c r="CG37" s="814">
        <v>4.7</v>
      </c>
      <c r="CH37" s="917">
        <f t="array" ref="CH37">IF(COUNT(CA37:CG37)=0,"",AVERAGE(CA37:CG37))</f>
        <v>4.6142857142857139</v>
      </c>
      <c r="CI37" s="454">
        <v>4.8</v>
      </c>
      <c r="CJ37" s="8">
        <v>4.9000000000000004</v>
      </c>
      <c r="CK37" s="8">
        <v>4.7</v>
      </c>
      <c r="CL37" s="8">
        <v>4.9000000000000004</v>
      </c>
      <c r="CM37" s="8">
        <v>4.9000000000000004</v>
      </c>
      <c r="CN37" s="8">
        <v>4.9000000000000004</v>
      </c>
      <c r="CO37" s="814">
        <v>4.8</v>
      </c>
      <c r="CP37" s="858">
        <f t="array" ref="CP37">IF(COUNT(CI37:CO37)=0,"",AVERAGE(CI37:CO37))</f>
        <v>4.8428571428571416</v>
      </c>
      <c r="CQ37" s="367">
        <v>5</v>
      </c>
      <c r="CR37" s="8">
        <v>5</v>
      </c>
      <c r="CS37" s="8">
        <v>5.0999999999999996</v>
      </c>
      <c r="CT37" s="8"/>
      <c r="CU37" s="8"/>
      <c r="CV37" s="8"/>
      <c r="CW37" s="814"/>
      <c r="CX37" s="858">
        <f t="array" ref="CX37">IF(COUNT(CQ37:CW37)=0,"",AVERAGE(CQ37:CW37))</f>
        <v>5.0333333333333332</v>
      </c>
      <c r="CY37" s="367"/>
      <c r="CZ37" s="8"/>
      <c r="DA37" s="8"/>
      <c r="DB37" s="8"/>
      <c r="DC37" s="8"/>
      <c r="DD37" s="8"/>
      <c r="DE37" s="814"/>
      <c r="DF37" s="917" t="str">
        <f t="array" ref="DF37">IF(COUNT(CY37:DE37)=0,"",AVERAGE(CY37:DE37))</f>
        <v/>
      </c>
      <c r="DG37" s="389"/>
    </row>
    <row r="38" spans="1:111" ht="18" customHeight="1">
      <c r="A38" s="148" t="s">
        <v>176</v>
      </c>
      <c r="B38" s="149"/>
      <c r="C38" s="150"/>
      <c r="D38" s="151"/>
      <c r="E38" s="151"/>
      <c r="F38" s="150"/>
      <c r="G38" s="738"/>
      <c r="H38" s="682"/>
      <c r="I38" s="389"/>
      <c r="J38" s="152"/>
      <c r="K38" s="153"/>
      <c r="L38" s="153"/>
      <c r="M38" s="153"/>
      <c r="N38" s="153"/>
      <c r="O38" s="153"/>
      <c r="P38" s="816"/>
      <c r="Q38" s="784"/>
      <c r="R38" s="389"/>
      <c r="S38" s="152"/>
      <c r="T38" s="153"/>
      <c r="U38" s="153"/>
      <c r="V38" s="153"/>
      <c r="W38" s="153"/>
      <c r="X38" s="153"/>
      <c r="Y38" s="816"/>
      <c r="Z38" s="784"/>
      <c r="AA38" s="152"/>
      <c r="AB38" s="153"/>
      <c r="AC38" s="153"/>
      <c r="AD38" s="153"/>
      <c r="AE38" s="153"/>
      <c r="AF38" s="153"/>
      <c r="AG38" s="816"/>
      <c r="AH38" s="784"/>
      <c r="AI38" s="152"/>
      <c r="AJ38" s="153"/>
      <c r="AK38" s="153"/>
      <c r="AL38" s="153"/>
      <c r="AM38" s="153"/>
      <c r="AN38" s="153"/>
      <c r="AO38" s="816"/>
      <c r="AP38" s="784"/>
      <c r="AQ38" s="389"/>
      <c r="AR38" s="152"/>
      <c r="AS38" s="153"/>
      <c r="AT38" s="153"/>
      <c r="AU38" s="153"/>
      <c r="AV38" s="153"/>
      <c r="AW38" s="153"/>
      <c r="AX38" s="816"/>
      <c r="AY38" s="784"/>
      <c r="AZ38" s="389"/>
      <c r="BA38" s="152"/>
      <c r="BB38" s="153"/>
      <c r="BC38" s="153"/>
      <c r="BD38" s="153"/>
      <c r="BE38" s="153"/>
      <c r="BF38" s="153"/>
      <c r="BG38" s="816"/>
      <c r="BH38" s="784"/>
      <c r="BI38" s="389"/>
      <c r="BJ38" s="152"/>
      <c r="BK38" s="153"/>
      <c r="BL38" s="153"/>
      <c r="BM38" s="153"/>
      <c r="BN38" s="153"/>
      <c r="BO38" s="153"/>
      <c r="BP38" s="816"/>
      <c r="BQ38" s="784"/>
      <c r="BR38" s="389"/>
      <c r="BS38" s="152"/>
      <c r="BT38" s="153"/>
      <c r="BU38" s="153"/>
      <c r="BV38" s="153"/>
      <c r="BW38" s="153"/>
      <c r="BX38" s="153"/>
      <c r="BY38" s="816"/>
      <c r="BZ38" s="784"/>
      <c r="CA38" s="152"/>
      <c r="CB38" s="153"/>
      <c r="CC38" s="153"/>
      <c r="CD38" s="153"/>
      <c r="CE38" s="153"/>
      <c r="CF38" s="153"/>
      <c r="CG38" s="816"/>
      <c r="CH38" s="784"/>
      <c r="CI38" s="152"/>
      <c r="CJ38" s="153"/>
      <c r="CK38" s="153"/>
      <c r="CL38" s="153"/>
      <c r="CM38" s="153"/>
      <c r="CN38" s="153"/>
      <c r="CO38" s="816"/>
      <c r="CP38" s="1150"/>
      <c r="CQ38" s="1131"/>
      <c r="CR38" s="153"/>
      <c r="CS38" s="153"/>
      <c r="CT38" s="153"/>
      <c r="CU38" s="153"/>
      <c r="CV38" s="153"/>
      <c r="CW38" s="816"/>
      <c r="CX38" s="1150"/>
      <c r="CY38" s="1131"/>
      <c r="CZ38" s="153"/>
      <c r="DA38" s="153"/>
      <c r="DB38" s="153"/>
      <c r="DC38" s="153"/>
      <c r="DD38" s="153"/>
      <c r="DE38" s="816"/>
      <c r="DF38" s="784"/>
      <c r="DG38" s="389"/>
    </row>
    <row r="39" spans="1:111" ht="18" customHeight="1">
      <c r="A39" s="154" t="s">
        <v>171</v>
      </c>
      <c r="B39" s="155"/>
      <c r="C39" s="156">
        <v>2.5</v>
      </c>
      <c r="D39" s="156"/>
      <c r="E39" s="156"/>
      <c r="F39" s="156"/>
      <c r="G39" s="739">
        <v>2.6</v>
      </c>
      <c r="H39" s="683">
        <f t="array" ref="H39">IF(COUNT(B39:G39)=0,"",AVERAGE(B39:G39))</f>
        <v>2.5499999999999998</v>
      </c>
      <c r="I39" s="389"/>
      <c r="J39" s="157">
        <v>2.5</v>
      </c>
      <c r="K39" s="158">
        <v>2.6</v>
      </c>
      <c r="L39" s="158">
        <v>2.6</v>
      </c>
      <c r="M39" s="158">
        <v>2.6</v>
      </c>
      <c r="N39" s="158">
        <v>2.6</v>
      </c>
      <c r="O39" s="158">
        <v>2.6</v>
      </c>
      <c r="P39" s="817">
        <v>2.6</v>
      </c>
      <c r="Q39" s="785">
        <f t="array" ref="Q39">IF(COUNT(J39:P39)=0,"",AVERAGE(J39:P39))</f>
        <v>2.5857142857142854</v>
      </c>
      <c r="R39" s="389"/>
      <c r="S39" s="368">
        <v>2.6</v>
      </c>
      <c r="T39" s="10">
        <v>2.7</v>
      </c>
      <c r="U39" s="10">
        <v>2.7</v>
      </c>
      <c r="V39" s="10">
        <v>2.7</v>
      </c>
      <c r="W39" s="10">
        <v>2.7</v>
      </c>
      <c r="X39" s="10">
        <v>2.6</v>
      </c>
      <c r="Y39" s="890">
        <v>2.7</v>
      </c>
      <c r="Z39" s="859">
        <f t="array" ref="Z39">IF(COUNT(S39:Y39)=0,"",AVERAGE(S39:Y39))</f>
        <v>2.6714285714285713</v>
      </c>
      <c r="AA39" s="368">
        <v>2.7</v>
      </c>
      <c r="AB39" s="10">
        <v>2.5</v>
      </c>
      <c r="AC39" s="10">
        <v>2.7</v>
      </c>
      <c r="AD39" s="10">
        <v>2.7</v>
      </c>
      <c r="AE39" s="10">
        <v>2.7</v>
      </c>
      <c r="AF39" s="10">
        <v>2.7</v>
      </c>
      <c r="AG39" s="890">
        <v>2.7</v>
      </c>
      <c r="AH39" s="918">
        <f t="array" ref="AH39">IF(COUNT(AA39:AG39)=0,"",AVERAGE(AA39:AG39))</f>
        <v>2.6714285714285713</v>
      </c>
      <c r="AI39" s="455">
        <v>2.6</v>
      </c>
      <c r="AJ39" s="10">
        <v>2.7</v>
      </c>
      <c r="AK39" s="10">
        <v>2.7</v>
      </c>
      <c r="AL39" s="10">
        <v>2.7</v>
      </c>
      <c r="AM39" s="10">
        <v>2.7</v>
      </c>
      <c r="AN39" s="10">
        <v>2.7</v>
      </c>
      <c r="AO39" s="890">
        <v>2.7</v>
      </c>
      <c r="AP39" s="937">
        <f t="array" ref="AP39">IF(COUNT(AI39:AO39)=0,"",AVERAGE(AI39:AO39))</f>
        <v>2.6857142857142855</v>
      </c>
      <c r="AQ39" s="389"/>
      <c r="AR39" s="455">
        <v>2.7</v>
      </c>
      <c r="AS39" s="10">
        <v>2.7</v>
      </c>
      <c r="AT39" s="10">
        <v>2.8</v>
      </c>
      <c r="AU39" s="10">
        <v>2.8</v>
      </c>
      <c r="AV39" s="10">
        <v>2.8</v>
      </c>
      <c r="AW39" s="10">
        <v>2.7</v>
      </c>
      <c r="AX39" s="890"/>
      <c r="AY39" s="918">
        <f t="array" ref="AY39">IF(COUNT(AR39:AX39)=0,"",AVERAGE(AR39:AX39))</f>
        <v>2.75</v>
      </c>
      <c r="AZ39" s="389"/>
      <c r="BA39" s="455">
        <v>2.8</v>
      </c>
      <c r="BB39" s="10">
        <v>2.8</v>
      </c>
      <c r="BC39" s="10">
        <v>2.7</v>
      </c>
      <c r="BD39" s="10"/>
      <c r="BE39" s="10"/>
      <c r="BF39" s="10"/>
      <c r="BG39" s="890"/>
      <c r="BH39" s="918">
        <f t="array" ref="BH39">IF(COUNT(BA39:BG39)=0,"",AVERAGE(BA39:BG39))</f>
        <v>2.7666666666666671</v>
      </c>
      <c r="BI39" s="389"/>
      <c r="BJ39" s="455">
        <v>2.7</v>
      </c>
      <c r="BK39" s="10"/>
      <c r="BL39" s="10"/>
      <c r="BM39" s="10"/>
      <c r="BN39" s="10">
        <v>2.7</v>
      </c>
      <c r="BO39" s="10">
        <v>2.7</v>
      </c>
      <c r="BP39" s="890">
        <v>2.8</v>
      </c>
      <c r="BQ39" s="918">
        <f t="array" ref="BQ39">IF(COUNT(BJ39:BP39)=0,"",AVERAGE(BJ39:BP39))</f>
        <v>2.7250000000000005</v>
      </c>
      <c r="BR39" s="389"/>
      <c r="BS39" s="455">
        <v>2.8</v>
      </c>
      <c r="BT39" s="10">
        <v>2.8</v>
      </c>
      <c r="BU39" s="10">
        <v>2.8</v>
      </c>
      <c r="BV39" s="10">
        <v>2.8</v>
      </c>
      <c r="BW39" s="10">
        <v>2.8</v>
      </c>
      <c r="BX39" s="10">
        <v>2.8</v>
      </c>
      <c r="BY39" s="890">
        <v>2.8</v>
      </c>
      <c r="BZ39" s="918">
        <f t="array" ref="BZ39">IF(COUNT(BS39:BY39)=0,"",AVERAGE(BS39:BY39))</f>
        <v>2.8000000000000003</v>
      </c>
      <c r="CA39" s="455">
        <v>2.8</v>
      </c>
      <c r="CB39" s="10">
        <v>2.8</v>
      </c>
      <c r="CC39" s="10">
        <v>2.8</v>
      </c>
      <c r="CD39" s="10">
        <v>2.8</v>
      </c>
      <c r="CE39" s="10">
        <v>2.8</v>
      </c>
      <c r="CF39" s="10">
        <v>2.8</v>
      </c>
      <c r="CG39" s="890">
        <v>2.9</v>
      </c>
      <c r="CH39" s="918">
        <f t="array" ref="CH39">IF(COUNT(CA39:CG39)=0,"",AVERAGE(CA39:CG39))</f>
        <v>2.8142857142857141</v>
      </c>
      <c r="CI39" s="455">
        <v>2.9</v>
      </c>
      <c r="CJ39" s="10">
        <v>2.8</v>
      </c>
      <c r="CK39" s="10">
        <v>2.8</v>
      </c>
      <c r="CL39" s="10">
        <v>2.8</v>
      </c>
      <c r="CM39" s="10">
        <v>2.9</v>
      </c>
      <c r="CN39" s="10">
        <v>2.9</v>
      </c>
      <c r="CO39" s="890">
        <v>2.9</v>
      </c>
      <c r="CP39" s="859">
        <f t="array" ref="CP39">IF(COUNT(CI39:CO39)=0,"",AVERAGE(CI39:CO39))</f>
        <v>2.8571428571428572</v>
      </c>
      <c r="CQ39" s="368">
        <v>2.9</v>
      </c>
      <c r="CR39" s="10">
        <v>2.9</v>
      </c>
      <c r="CS39" s="10">
        <v>2.9</v>
      </c>
      <c r="CT39" s="10"/>
      <c r="CU39" s="10"/>
      <c r="CV39" s="10"/>
      <c r="CW39" s="890"/>
      <c r="CX39" s="859">
        <f t="array" ref="CX39">IF(COUNT(CQ39:CW39)=0,"",AVERAGE(CQ39:CW39))</f>
        <v>2.9</v>
      </c>
      <c r="CY39" s="368"/>
      <c r="CZ39" s="10"/>
      <c r="DA39" s="10"/>
      <c r="DB39" s="10"/>
      <c r="DC39" s="10"/>
      <c r="DD39" s="10"/>
      <c r="DE39" s="890"/>
      <c r="DF39" s="918" t="str">
        <f t="array" ref="DF39">IF(COUNT(CY39:DE39)=0,"",AVERAGE(CY39:DE39))</f>
        <v/>
      </c>
      <c r="DG39" s="389"/>
    </row>
    <row r="40" spans="1:111" ht="18" customHeight="1">
      <c r="A40" s="154" t="s">
        <v>172</v>
      </c>
      <c r="B40" s="155"/>
      <c r="C40" s="156">
        <v>2.6</v>
      </c>
      <c r="D40" s="156"/>
      <c r="E40" s="156"/>
      <c r="F40" s="156"/>
      <c r="G40" s="740">
        <v>2.5</v>
      </c>
      <c r="H40" s="684">
        <f t="array" ref="H40">IF(COUNT(B40:G40)=0,"",AVERAGE(B40:G40))</f>
        <v>2.5499999999999998</v>
      </c>
      <c r="I40" s="389"/>
      <c r="J40" s="157">
        <v>2.5</v>
      </c>
      <c r="K40" s="158">
        <v>2.7</v>
      </c>
      <c r="L40" s="158">
        <v>2.7</v>
      </c>
      <c r="M40" s="158">
        <v>2.7</v>
      </c>
      <c r="N40" s="158">
        <v>2.7</v>
      </c>
      <c r="O40" s="158">
        <v>2.7</v>
      </c>
      <c r="P40" s="817">
        <v>2.7</v>
      </c>
      <c r="Q40" s="785">
        <f t="array" ref="Q40">IF(COUNT(J40:P40)=0,"",AVERAGE(J40:P40))</f>
        <v>2.6714285714285713</v>
      </c>
      <c r="R40" s="389"/>
      <c r="S40" s="368">
        <v>2.7</v>
      </c>
      <c r="T40" s="10">
        <v>2.7</v>
      </c>
      <c r="U40" s="10">
        <v>2.7</v>
      </c>
      <c r="V40" s="10">
        <v>2.7</v>
      </c>
      <c r="W40" s="10">
        <v>2.8</v>
      </c>
      <c r="X40" s="10">
        <v>2.7</v>
      </c>
      <c r="Y40" s="890">
        <v>2.7</v>
      </c>
      <c r="Z40" s="859">
        <f t="array" ref="Z40">IF(COUNT(S40:Y40)=0,"",AVERAGE(S40:Y40))</f>
        <v>2.7142857142857144</v>
      </c>
      <c r="AA40" s="368">
        <v>2.7</v>
      </c>
      <c r="AB40" s="10">
        <v>2.6</v>
      </c>
      <c r="AC40" s="10">
        <v>2.7</v>
      </c>
      <c r="AD40" s="10">
        <v>2.8</v>
      </c>
      <c r="AE40" s="10">
        <v>2.7</v>
      </c>
      <c r="AF40" s="10">
        <v>2.8</v>
      </c>
      <c r="AG40" s="890">
        <v>2.7</v>
      </c>
      <c r="AH40" s="918">
        <f t="array" ref="AH40">IF(COUNT(AA40:AG40)=0,"",AVERAGE(AA40:AG40))</f>
        <v>2.7142857142857144</v>
      </c>
      <c r="AI40" s="455">
        <v>2.7</v>
      </c>
      <c r="AJ40" s="10">
        <v>2.7</v>
      </c>
      <c r="AK40" s="10">
        <v>2.8</v>
      </c>
      <c r="AL40" s="10">
        <v>2.8</v>
      </c>
      <c r="AM40" s="10">
        <v>2.8</v>
      </c>
      <c r="AN40" s="10">
        <v>2.8</v>
      </c>
      <c r="AO40" s="890">
        <v>2.7</v>
      </c>
      <c r="AP40" s="918">
        <f t="array" ref="AP40">IF(COUNT(AI40:AO40)=0,"",AVERAGE(AI40:AO40))</f>
        <v>2.7571428571428571</v>
      </c>
      <c r="AQ40" s="389"/>
      <c r="AR40" s="455">
        <v>2.7</v>
      </c>
      <c r="AS40" s="10">
        <v>2.8</v>
      </c>
      <c r="AT40" s="10">
        <v>2.9</v>
      </c>
      <c r="AU40" s="10">
        <v>2.9</v>
      </c>
      <c r="AV40" s="10">
        <v>2.8</v>
      </c>
      <c r="AW40" s="10">
        <v>2.8</v>
      </c>
      <c r="AX40" s="890"/>
      <c r="AY40" s="937">
        <f t="array" ref="AY40">IF(COUNT(AR40:AX40)=0,"",AVERAGE(AR40:AX40))</f>
        <v>2.8166666666666669</v>
      </c>
      <c r="AZ40" s="389"/>
      <c r="BA40" s="455">
        <v>2.8</v>
      </c>
      <c r="BB40" s="10">
        <v>2.8</v>
      </c>
      <c r="BC40" s="10">
        <v>2.8</v>
      </c>
      <c r="BD40" s="10"/>
      <c r="BE40" s="10"/>
      <c r="BF40" s="10"/>
      <c r="BG40" s="890"/>
      <c r="BH40" s="918">
        <f t="array" ref="BH40">IF(COUNT(BA40:BG40)=0,"",AVERAGE(BA40:BG40))</f>
        <v>2.7999999999999994</v>
      </c>
      <c r="BI40" s="389"/>
      <c r="BJ40" s="455">
        <v>2.8</v>
      </c>
      <c r="BK40" s="10"/>
      <c r="BL40" s="10"/>
      <c r="BM40" s="10"/>
      <c r="BN40" s="10">
        <v>2.7</v>
      </c>
      <c r="BO40" s="10">
        <v>2.8</v>
      </c>
      <c r="BP40" s="890">
        <v>2.9</v>
      </c>
      <c r="BQ40" s="918">
        <f t="array" ref="BQ40">IF(COUNT(BJ40:BP40)=0,"",AVERAGE(BJ40:BP40))</f>
        <v>2.8000000000000003</v>
      </c>
      <c r="BR40" s="389"/>
      <c r="BS40" s="455">
        <v>2.8</v>
      </c>
      <c r="BT40" s="10">
        <v>2.8</v>
      </c>
      <c r="BU40" s="10">
        <v>2.9</v>
      </c>
      <c r="BV40" s="10">
        <v>2.9</v>
      </c>
      <c r="BW40" s="10">
        <v>2.9</v>
      </c>
      <c r="BX40" s="10">
        <v>2.9</v>
      </c>
      <c r="BY40" s="890">
        <v>2.9</v>
      </c>
      <c r="BZ40" s="918">
        <f t="array" ref="BZ40">IF(COUNT(BS40:BY40)=0,"",AVERAGE(BS40:BY40))</f>
        <v>2.871428571428571</v>
      </c>
      <c r="CA40" s="455">
        <v>2.9</v>
      </c>
      <c r="CB40" s="10">
        <v>2.9</v>
      </c>
      <c r="CC40" s="10">
        <v>2.9</v>
      </c>
      <c r="CD40" s="10">
        <v>2.9</v>
      </c>
      <c r="CE40" s="10">
        <v>2.9</v>
      </c>
      <c r="CF40" s="10">
        <v>2.9</v>
      </c>
      <c r="CG40" s="890">
        <v>3</v>
      </c>
      <c r="CH40" s="918">
        <f t="array" ref="CH40">IF(COUNT(CA40:CG40)=0,"",AVERAGE(CA40:CG40))</f>
        <v>2.9142857142857141</v>
      </c>
      <c r="CI40" s="455">
        <v>2.9</v>
      </c>
      <c r="CJ40" s="10">
        <v>2.9</v>
      </c>
      <c r="CK40" s="10">
        <v>2.9</v>
      </c>
      <c r="CL40" s="10">
        <v>3</v>
      </c>
      <c r="CM40" s="10">
        <v>3</v>
      </c>
      <c r="CN40" s="10">
        <v>3</v>
      </c>
      <c r="CO40" s="890">
        <v>3</v>
      </c>
      <c r="CP40" s="859">
        <f t="array" ref="CP40">IF(COUNT(CI40:CO40)=0,"",AVERAGE(CI40:CO40))</f>
        <v>2.9571428571428569</v>
      </c>
      <c r="CQ40" s="368">
        <v>3</v>
      </c>
      <c r="CR40" s="10">
        <v>3</v>
      </c>
      <c r="CS40" s="10">
        <v>3</v>
      </c>
      <c r="CT40" s="10"/>
      <c r="CU40" s="10"/>
      <c r="CV40" s="10"/>
      <c r="CW40" s="890"/>
      <c r="CX40" s="859">
        <f t="array" ref="CX40">IF(COUNT(CQ40:CW40)=0,"",AVERAGE(CQ40:CW40))</f>
        <v>3</v>
      </c>
      <c r="CY40" s="368"/>
      <c r="CZ40" s="10"/>
      <c r="DA40" s="10"/>
      <c r="DB40" s="10"/>
      <c r="DC40" s="10"/>
      <c r="DD40" s="10"/>
      <c r="DE40" s="890"/>
      <c r="DF40" s="918" t="str">
        <f t="array" ref="DF40">IF(COUNT(CY40:DE40)=0,"",AVERAGE(CY40:DE40))</f>
        <v/>
      </c>
      <c r="DG40" s="389"/>
    </row>
    <row r="41" spans="1:111" ht="18" customHeight="1">
      <c r="A41" s="154" t="s">
        <v>173</v>
      </c>
      <c r="B41" s="155"/>
      <c r="C41" s="156">
        <v>9.1999999999999993</v>
      </c>
      <c r="D41" s="156"/>
      <c r="E41" s="156"/>
      <c r="F41" s="156"/>
      <c r="G41" s="740">
        <v>8.9</v>
      </c>
      <c r="H41" s="684">
        <f t="array" ref="H41">IF(COUNT(B41:G41)=0,"",AVERAGE(B41:G41))</f>
        <v>9.0500000000000007</v>
      </c>
      <c r="I41" s="389"/>
      <c r="J41" s="157">
        <v>9</v>
      </c>
      <c r="K41" s="158">
        <v>9.1999999999999993</v>
      </c>
      <c r="L41" s="158">
        <v>9.3000000000000007</v>
      </c>
      <c r="M41" s="158">
        <v>9.1999999999999993</v>
      </c>
      <c r="N41" s="158">
        <v>9.1999999999999993</v>
      </c>
      <c r="O41" s="158">
        <v>9.1</v>
      </c>
      <c r="P41" s="817">
        <v>9.1</v>
      </c>
      <c r="Q41" s="785">
        <f t="array" ref="Q41">IF(COUNT(J41:P41)=0,"",AVERAGE(J41:P41))</f>
        <v>9.1571428571428584</v>
      </c>
      <c r="R41" s="389"/>
      <c r="S41" s="368">
        <v>9.1</v>
      </c>
      <c r="T41" s="10">
        <v>9.1999999999999993</v>
      </c>
      <c r="U41" s="10">
        <v>9</v>
      </c>
      <c r="V41" s="10">
        <v>9.1</v>
      </c>
      <c r="W41" s="10">
        <v>9.1999999999999993</v>
      </c>
      <c r="X41" s="10">
        <v>8.9</v>
      </c>
      <c r="Y41" s="890">
        <v>9</v>
      </c>
      <c r="Z41" s="859">
        <f t="array" ref="Z41">IF(COUNT(S41:Y41)=0,"",AVERAGE(S41:Y41))</f>
        <v>9.0714285714285712</v>
      </c>
      <c r="AA41" s="368">
        <v>9</v>
      </c>
      <c r="AB41" s="10">
        <v>8.8000000000000007</v>
      </c>
      <c r="AC41" s="10">
        <v>9</v>
      </c>
      <c r="AD41" s="10">
        <v>9.1999999999999993</v>
      </c>
      <c r="AE41" s="10">
        <v>9.1999999999999993</v>
      </c>
      <c r="AF41" s="10">
        <v>9.1999999999999993</v>
      </c>
      <c r="AG41" s="890">
        <v>9.1999999999999993</v>
      </c>
      <c r="AH41" s="918">
        <f t="array" ref="AH41">IF(COUNT(AA41:AG41)=0,"",AVERAGE(AA41:AG41))</f>
        <v>9.0857142857142872</v>
      </c>
      <c r="AI41" s="455">
        <v>9.1</v>
      </c>
      <c r="AJ41" s="10">
        <v>9</v>
      </c>
      <c r="AK41" s="10">
        <v>9.1</v>
      </c>
      <c r="AL41" s="10">
        <v>9.1999999999999993</v>
      </c>
      <c r="AM41" s="10">
        <v>9.1999999999999993</v>
      </c>
      <c r="AN41" s="10">
        <v>9.1999999999999993</v>
      </c>
      <c r="AO41" s="890">
        <v>8.9</v>
      </c>
      <c r="AP41" s="937">
        <f t="array" ref="AP41">IF(COUNT(AI41:AO41)=0,"",AVERAGE(AI41:AO41))</f>
        <v>9.1000000000000014</v>
      </c>
      <c r="AQ41" s="389"/>
      <c r="AR41" s="455">
        <v>9</v>
      </c>
      <c r="AS41" s="10">
        <v>9.1</v>
      </c>
      <c r="AT41" s="10">
        <v>9.1</v>
      </c>
      <c r="AU41" s="10">
        <v>9.1999999999999993</v>
      </c>
      <c r="AV41" s="10">
        <v>9.1999999999999993</v>
      </c>
      <c r="AW41" s="10">
        <v>9.1999999999999993</v>
      </c>
      <c r="AX41" s="890"/>
      <c r="AY41" s="937">
        <f t="array" ref="AY41">IF(COUNT(AR41:AX41)=0,"",AVERAGE(AR41:AX41))</f>
        <v>9.1333333333333346</v>
      </c>
      <c r="AZ41" s="389"/>
      <c r="BA41" s="455">
        <v>9.3000000000000007</v>
      </c>
      <c r="BB41" s="10">
        <v>9.3000000000000007</v>
      </c>
      <c r="BC41" s="10">
        <v>9.1999999999999993</v>
      </c>
      <c r="BD41" s="10"/>
      <c r="BE41" s="10"/>
      <c r="BF41" s="10"/>
      <c r="BG41" s="890"/>
      <c r="BH41" s="918">
        <f t="array" ref="BH41">IF(COUNT(BA41:BG41)=0,"",AVERAGE(BA41:BG41))</f>
        <v>9.2666666666666675</v>
      </c>
      <c r="BI41" s="389"/>
      <c r="BJ41" s="455">
        <v>9.3000000000000007</v>
      </c>
      <c r="BK41" s="10"/>
      <c r="BL41" s="10"/>
      <c r="BM41" s="10"/>
      <c r="BN41" s="10">
        <v>9.1</v>
      </c>
      <c r="BO41" s="10">
        <v>9.1999999999999993</v>
      </c>
      <c r="BP41" s="890">
        <v>9.4</v>
      </c>
      <c r="BQ41" s="918">
        <f t="array" ref="BQ41">IF(COUNT(BJ41:BP41)=0,"",AVERAGE(BJ41:BP41))</f>
        <v>9.25</v>
      </c>
      <c r="BR41" s="389"/>
      <c r="BS41" s="455">
        <v>9.3000000000000007</v>
      </c>
      <c r="BT41" s="10">
        <v>9.3000000000000007</v>
      </c>
      <c r="BU41" s="10">
        <v>9.4</v>
      </c>
      <c r="BV41" s="10">
        <v>9.4</v>
      </c>
      <c r="BW41" s="10">
        <v>9.3000000000000007</v>
      </c>
      <c r="BX41" s="10">
        <v>9.4</v>
      </c>
      <c r="BY41" s="890">
        <v>9.4</v>
      </c>
      <c r="BZ41" s="918">
        <f t="array" ref="BZ41">IF(COUNT(BS41:BY41)=0,"",AVERAGE(BS41:BY41))</f>
        <v>9.3571428571428577</v>
      </c>
      <c r="CA41" s="455">
        <v>9.4</v>
      </c>
      <c r="CB41" s="10">
        <v>9.3000000000000007</v>
      </c>
      <c r="CC41" s="10">
        <v>9.3000000000000007</v>
      </c>
      <c r="CD41" s="10">
        <v>9.3000000000000007</v>
      </c>
      <c r="CE41" s="10">
        <v>9.4</v>
      </c>
      <c r="CF41" s="10">
        <v>9.4</v>
      </c>
      <c r="CG41" s="890">
        <v>9.5</v>
      </c>
      <c r="CH41" s="918">
        <f t="array" ref="CH41">IF(COUNT(CA41:CG41)=0,"",AVERAGE(CA41:CG41))</f>
        <v>9.3714285714285701</v>
      </c>
      <c r="CI41" s="455">
        <v>9.4</v>
      </c>
      <c r="CJ41" s="10">
        <v>9.4</v>
      </c>
      <c r="CK41" s="10">
        <v>9.4</v>
      </c>
      <c r="CL41" s="10">
        <v>9.4</v>
      </c>
      <c r="CM41" s="10">
        <v>9.4</v>
      </c>
      <c r="CN41" s="10">
        <v>9.4</v>
      </c>
      <c r="CO41" s="890">
        <v>9.5</v>
      </c>
      <c r="CP41" s="859">
        <f t="array" ref="CP41">IF(COUNT(CI41:CO41)=0,"",AVERAGE(CI41:CO41))</f>
        <v>9.4142857142857146</v>
      </c>
      <c r="CQ41" s="368">
        <v>9.5</v>
      </c>
      <c r="CR41" s="10">
        <v>9.5</v>
      </c>
      <c r="CS41" s="10">
        <v>9.5</v>
      </c>
      <c r="CT41" s="10"/>
      <c r="CU41" s="10"/>
      <c r="CV41" s="10"/>
      <c r="CW41" s="890"/>
      <c r="CX41" s="859">
        <f t="array" ref="CX41">IF(COUNT(CQ41:CW41)=0,"",AVERAGE(CQ41:CW41))</f>
        <v>9.5</v>
      </c>
      <c r="CY41" s="368"/>
      <c r="CZ41" s="10"/>
      <c r="DA41" s="10"/>
      <c r="DB41" s="10"/>
      <c r="DC41" s="10"/>
      <c r="DD41" s="10"/>
      <c r="DE41" s="890"/>
      <c r="DF41" s="918" t="str">
        <f t="array" ref="DF41">IF(COUNT(CY41:DE41)=0,"",AVERAGE(CY41:DE41))</f>
        <v/>
      </c>
      <c r="DG41" s="389"/>
    </row>
    <row r="42" spans="1:111" ht="18" customHeight="1">
      <c r="A42" s="154" t="s">
        <v>174</v>
      </c>
      <c r="B42" s="155"/>
      <c r="C42" s="156">
        <v>9.1999999999999993</v>
      </c>
      <c r="D42" s="156"/>
      <c r="E42" s="156"/>
      <c r="F42" s="156"/>
      <c r="G42" s="740">
        <v>8.9</v>
      </c>
      <c r="H42" s="684">
        <f t="array" ref="H42">IF(COUNT(B42:G42)=0,"",AVERAGE(B42:G42))</f>
        <v>9.0500000000000007</v>
      </c>
      <c r="I42" s="389"/>
      <c r="J42" s="157">
        <v>9.1</v>
      </c>
      <c r="K42" s="158">
        <v>9.3000000000000007</v>
      </c>
      <c r="L42" s="158">
        <v>9.3000000000000007</v>
      </c>
      <c r="M42" s="158">
        <v>9.3000000000000007</v>
      </c>
      <c r="N42" s="158">
        <v>9.3000000000000007</v>
      </c>
      <c r="O42" s="158">
        <v>9.1999999999999993</v>
      </c>
      <c r="P42" s="817">
        <v>9.1</v>
      </c>
      <c r="Q42" s="785">
        <f t="array" ref="Q42">IF(COUNT(J42:P42)=0,"",AVERAGE(J42:P42))</f>
        <v>9.2285714285714278</v>
      </c>
      <c r="R42" s="389"/>
      <c r="S42" s="368">
        <v>9.1</v>
      </c>
      <c r="T42" s="10">
        <v>9.1999999999999993</v>
      </c>
      <c r="U42" s="10">
        <v>9.1</v>
      </c>
      <c r="V42" s="10">
        <v>9.1</v>
      </c>
      <c r="W42" s="10">
        <v>9.1999999999999993</v>
      </c>
      <c r="X42" s="10">
        <v>9</v>
      </c>
      <c r="Y42" s="890">
        <v>9.1</v>
      </c>
      <c r="Z42" s="859">
        <f t="array" ref="Z42">IF(COUNT(S42:Y42)=0,"",AVERAGE(S42:Y42))</f>
        <v>9.1142857142857157</v>
      </c>
      <c r="AA42" s="368">
        <v>9.1</v>
      </c>
      <c r="AB42" s="10">
        <v>8.9</v>
      </c>
      <c r="AC42" s="10">
        <v>9.1</v>
      </c>
      <c r="AD42" s="10">
        <v>9.3000000000000007</v>
      </c>
      <c r="AE42" s="10">
        <v>9.1999999999999993</v>
      </c>
      <c r="AF42" s="10">
        <v>9.3000000000000007</v>
      </c>
      <c r="AG42" s="890">
        <v>9.3000000000000007</v>
      </c>
      <c r="AH42" s="918">
        <f t="array" ref="AH42">IF(COUNT(AA42:AG42)=0,"",AVERAGE(AA42:AG42))</f>
        <v>9.1714285714285726</v>
      </c>
      <c r="AI42" s="455">
        <v>9.1999999999999993</v>
      </c>
      <c r="AJ42" s="10">
        <v>9.1</v>
      </c>
      <c r="AK42" s="10">
        <v>9.1999999999999993</v>
      </c>
      <c r="AL42" s="10">
        <v>9.3000000000000007</v>
      </c>
      <c r="AM42" s="10">
        <v>9.1999999999999993</v>
      </c>
      <c r="AN42" s="10">
        <v>9.3000000000000007</v>
      </c>
      <c r="AO42" s="890">
        <v>9.1</v>
      </c>
      <c r="AP42" s="937">
        <f t="array" ref="AP42">IF(COUNT(AI42:AO42)=0,"",AVERAGE(AI42:AO42))</f>
        <v>9.1999999999999993</v>
      </c>
      <c r="AQ42" s="389"/>
      <c r="AR42" s="455">
        <v>9.1</v>
      </c>
      <c r="AS42" s="10">
        <v>9.1999999999999993</v>
      </c>
      <c r="AT42" s="10">
        <v>9.1999999999999993</v>
      </c>
      <c r="AU42" s="10">
        <v>9.3000000000000007</v>
      </c>
      <c r="AV42" s="10">
        <v>9.3000000000000007</v>
      </c>
      <c r="AW42" s="10">
        <v>9.3000000000000007</v>
      </c>
      <c r="AX42" s="890"/>
      <c r="AY42" s="937">
        <f t="array" ref="AY42">IF(COUNT(AR42:AX42)=0,"",AVERAGE(AR42:AX42))</f>
        <v>9.2333333333333325</v>
      </c>
      <c r="AZ42" s="389"/>
      <c r="BA42" s="455">
        <v>9.4</v>
      </c>
      <c r="BB42" s="10">
        <v>9.4</v>
      </c>
      <c r="BC42" s="10">
        <v>9.4</v>
      </c>
      <c r="BD42" s="10"/>
      <c r="BE42" s="10"/>
      <c r="BF42" s="10"/>
      <c r="BG42" s="890"/>
      <c r="BH42" s="918">
        <f t="array" ref="BH42">IF(COUNT(BA42:BG42)=0,"",AVERAGE(BA42:BG42))</f>
        <v>9.4</v>
      </c>
      <c r="BI42" s="389"/>
      <c r="BJ42" s="455">
        <v>9.5</v>
      </c>
      <c r="BK42" s="10"/>
      <c r="BL42" s="10"/>
      <c r="BM42" s="10"/>
      <c r="BN42" s="10">
        <v>9.1999999999999993</v>
      </c>
      <c r="BO42" s="10">
        <v>9.3000000000000007</v>
      </c>
      <c r="BP42" s="890">
        <v>9.4</v>
      </c>
      <c r="BQ42" s="918">
        <f t="array" ref="BQ42">IF(COUNT(BJ42:BP42)=0,"",AVERAGE(BJ42:BP42))</f>
        <v>9.35</v>
      </c>
      <c r="BR42" s="389"/>
      <c r="BS42" s="455">
        <v>9.4</v>
      </c>
      <c r="BT42" s="10">
        <v>9.4</v>
      </c>
      <c r="BU42" s="10">
        <v>9.5</v>
      </c>
      <c r="BV42" s="10">
        <v>9.5</v>
      </c>
      <c r="BW42" s="10">
        <v>9.5</v>
      </c>
      <c r="BX42" s="10">
        <v>9.5</v>
      </c>
      <c r="BY42" s="890">
        <v>9.4</v>
      </c>
      <c r="BZ42" s="918">
        <f t="array" ref="BZ42">IF(COUNT(BS42:BY42)=0,"",AVERAGE(BS42:BY42))</f>
        <v>9.4571428571428573</v>
      </c>
      <c r="CA42" s="455">
        <v>9.5</v>
      </c>
      <c r="CB42" s="10">
        <v>9.5</v>
      </c>
      <c r="CC42" s="10">
        <v>9.4</v>
      </c>
      <c r="CD42" s="10">
        <v>9.4</v>
      </c>
      <c r="CE42" s="10">
        <v>9.5</v>
      </c>
      <c r="CF42" s="10">
        <v>9.5</v>
      </c>
      <c r="CG42" s="890">
        <v>9.6</v>
      </c>
      <c r="CH42" s="918">
        <f t="array" ref="CH42">IF(COUNT(CA42:CG42)=0,"",AVERAGE(CA42:CG42))</f>
        <v>9.485714285714284</v>
      </c>
      <c r="CI42" s="455">
        <v>9.5</v>
      </c>
      <c r="CJ42" s="10">
        <v>9.4</v>
      </c>
      <c r="CK42" s="10">
        <v>9.5</v>
      </c>
      <c r="CL42" s="10">
        <v>9.5</v>
      </c>
      <c r="CM42" s="10">
        <v>9.5</v>
      </c>
      <c r="CN42" s="10">
        <v>9.5</v>
      </c>
      <c r="CO42" s="890">
        <v>9.6</v>
      </c>
      <c r="CP42" s="859">
        <f t="array" ref="CP42">IF(COUNT(CI42:CO42)=0,"",AVERAGE(CI42:CO42))</f>
        <v>9.5</v>
      </c>
      <c r="CQ42" s="368">
        <v>9.6</v>
      </c>
      <c r="CR42" s="10">
        <v>9.6</v>
      </c>
      <c r="CS42" s="10">
        <v>9.6</v>
      </c>
      <c r="CT42" s="10"/>
      <c r="CU42" s="10"/>
      <c r="CV42" s="10"/>
      <c r="CW42" s="890"/>
      <c r="CX42" s="859">
        <f t="array" ref="CX42">IF(COUNT(CQ42:CW42)=0,"",AVERAGE(CQ42:CW42))</f>
        <v>9.6</v>
      </c>
      <c r="CY42" s="368"/>
      <c r="CZ42" s="10"/>
      <c r="DA42" s="10"/>
      <c r="DB42" s="10"/>
      <c r="DC42" s="10"/>
      <c r="DD42" s="10"/>
      <c r="DE42" s="890"/>
      <c r="DF42" s="918" t="str">
        <f t="array" ref="DF42">IF(COUNT(CY42:DE42)=0,"",AVERAGE(CY42:DE42))</f>
        <v/>
      </c>
      <c r="DG42" s="389"/>
    </row>
    <row r="43" spans="1:111" ht="18" customHeight="1">
      <c r="A43" s="154" t="s">
        <v>175</v>
      </c>
      <c r="B43" s="155"/>
      <c r="C43" s="156">
        <v>22.2</v>
      </c>
      <c r="D43" s="156"/>
      <c r="E43" s="156"/>
      <c r="F43" s="156"/>
      <c r="G43" s="740">
        <v>21.9</v>
      </c>
      <c r="H43" s="683">
        <f t="array" ref="H43">IF(COUNT(B43:G43)=0,"",AVERAGE(B43:G43))</f>
        <v>22.049999999999997</v>
      </c>
      <c r="I43" s="389"/>
      <c r="J43" s="157">
        <v>22.2</v>
      </c>
      <c r="K43" s="158">
        <v>22.9</v>
      </c>
      <c r="L43" s="158">
        <v>23</v>
      </c>
      <c r="M43" s="158">
        <v>22.7</v>
      </c>
      <c r="N43" s="158">
        <v>22.9</v>
      </c>
      <c r="O43" s="158">
        <v>22.9</v>
      </c>
      <c r="P43" s="817">
        <v>22.9</v>
      </c>
      <c r="Q43" s="785">
        <f t="array" ref="Q43">IF(COUNT(J43:P43)=0,"",AVERAGE(J43:P43))</f>
        <v>22.785714285714285</v>
      </c>
      <c r="R43" s="389"/>
      <c r="S43" s="368">
        <v>22.8</v>
      </c>
      <c r="T43" s="10">
        <v>23.1</v>
      </c>
      <c r="U43" s="10">
        <v>23.3</v>
      </c>
      <c r="V43" s="10">
        <v>23.1</v>
      </c>
      <c r="W43" s="10">
        <v>23.3</v>
      </c>
      <c r="X43" s="10">
        <v>22.7</v>
      </c>
      <c r="Y43" s="890">
        <v>22.9</v>
      </c>
      <c r="Z43" s="859">
        <f t="array" ref="Z43">IF(COUNT(S43:Y43)=0,"",AVERAGE(S43:Y43))</f>
        <v>23.028571428571432</v>
      </c>
      <c r="AA43" s="368">
        <v>23</v>
      </c>
      <c r="AB43" s="10">
        <v>22.5</v>
      </c>
      <c r="AC43" s="10">
        <v>22.9</v>
      </c>
      <c r="AD43" s="10">
        <v>23.4</v>
      </c>
      <c r="AE43" s="10">
        <v>23.2</v>
      </c>
      <c r="AF43" s="10">
        <v>23.6</v>
      </c>
      <c r="AG43" s="890">
        <v>23.3</v>
      </c>
      <c r="AH43" s="918">
        <f t="array" ref="AH43">IF(COUNT(AA43:AG43)=0,"",AVERAGE(AA43:AG43))</f>
        <v>23.128571428571433</v>
      </c>
      <c r="AI43" s="455">
        <v>23.1</v>
      </c>
      <c r="AJ43" s="10">
        <v>22.9</v>
      </c>
      <c r="AK43" s="10">
        <v>23.5</v>
      </c>
      <c r="AL43" s="10">
        <v>23.5</v>
      </c>
      <c r="AM43" s="10">
        <v>23.6</v>
      </c>
      <c r="AN43" s="10">
        <v>23.5</v>
      </c>
      <c r="AO43" s="890">
        <v>23.4</v>
      </c>
      <c r="AP43" s="918">
        <f t="array" ref="AP43">IF(COUNT(AI43:AO43)=0,"",AVERAGE(AI43:AO43))</f>
        <v>23.357142857142858</v>
      </c>
      <c r="AQ43" s="389"/>
      <c r="AR43" s="455">
        <v>23.1</v>
      </c>
      <c r="AS43" s="10">
        <v>23.3</v>
      </c>
      <c r="AT43" s="10">
        <v>24</v>
      </c>
      <c r="AU43" s="10">
        <v>23.9</v>
      </c>
      <c r="AV43" s="10">
        <v>23.5</v>
      </c>
      <c r="AW43" s="10">
        <v>23.5</v>
      </c>
      <c r="AX43" s="890"/>
      <c r="AY43" s="918">
        <f t="array" ref="AY43">IF(COUNT(AR43:AX43)=0,"",AVERAGE(AR43:AX43))</f>
        <v>23.55</v>
      </c>
      <c r="AZ43" s="389"/>
      <c r="BA43" s="455">
        <v>23.8</v>
      </c>
      <c r="BB43" s="10">
        <v>23.8</v>
      </c>
      <c r="BC43" s="10">
        <v>23.6</v>
      </c>
      <c r="BD43" s="10"/>
      <c r="BE43" s="10"/>
      <c r="BF43" s="10"/>
      <c r="BG43" s="890"/>
      <c r="BH43" s="918">
        <f t="array" ref="BH43">IF(COUNT(BA43:BG43)=0,"",AVERAGE(BA43:BG43))</f>
        <v>23.733333333333334</v>
      </c>
      <c r="BI43" s="389"/>
      <c r="BJ43" s="455">
        <v>23.9</v>
      </c>
      <c r="BK43" s="10"/>
      <c r="BL43" s="10"/>
      <c r="BM43" s="10"/>
      <c r="BN43" s="10">
        <v>23.2</v>
      </c>
      <c r="BO43" s="10">
        <v>23.5</v>
      </c>
      <c r="BP43" s="890">
        <v>24</v>
      </c>
      <c r="BQ43" s="918">
        <f t="array" ref="BQ43">IF(COUNT(BJ43:BP43)=0,"",AVERAGE(BJ43:BP43))</f>
        <v>23.65</v>
      </c>
      <c r="BR43" s="389"/>
      <c r="BS43" s="455">
        <v>23.8</v>
      </c>
      <c r="BT43" s="10">
        <v>23.9</v>
      </c>
      <c r="BU43" s="10">
        <v>24.2</v>
      </c>
      <c r="BV43" s="10">
        <v>24</v>
      </c>
      <c r="BW43" s="10">
        <v>24.1</v>
      </c>
      <c r="BX43" s="10">
        <v>24.2</v>
      </c>
      <c r="BY43" s="890">
        <v>24.1</v>
      </c>
      <c r="BZ43" s="918">
        <f t="array" ref="BZ43">IF(COUNT(BS43:BY43)=0,"",AVERAGE(BS43:BY43))</f>
        <v>24.042857142857141</v>
      </c>
      <c r="CA43" s="455">
        <v>24.2</v>
      </c>
      <c r="CB43" s="10">
        <v>24.2</v>
      </c>
      <c r="CC43" s="10">
        <v>24.1</v>
      </c>
      <c r="CD43" s="10">
        <v>24</v>
      </c>
      <c r="CE43" s="10">
        <v>24.2</v>
      </c>
      <c r="CF43" s="10">
        <v>24.3</v>
      </c>
      <c r="CG43" s="890">
        <v>24.4</v>
      </c>
      <c r="CH43" s="918">
        <f t="array" ref="CH43">IF(COUNT(CA43:CG43)=0,"",AVERAGE(CA43:CG43))</f>
        <v>24.2</v>
      </c>
      <c r="CI43" s="455">
        <v>24.5</v>
      </c>
      <c r="CJ43" s="10">
        <v>24.2</v>
      </c>
      <c r="CK43" s="10">
        <v>24.3</v>
      </c>
      <c r="CL43" s="10">
        <v>24.4</v>
      </c>
      <c r="CM43" s="10">
        <v>24.6</v>
      </c>
      <c r="CN43" s="10">
        <v>24.7</v>
      </c>
      <c r="CO43" s="890">
        <v>24.7</v>
      </c>
      <c r="CP43" s="859">
        <f t="array" ref="CP43">IF(COUNT(CI43:CO43)=0,"",AVERAGE(CI43:CO43))</f>
        <v>24.485714285714284</v>
      </c>
      <c r="CQ43" s="368">
        <v>24.7</v>
      </c>
      <c r="CR43" s="10">
        <v>24.7</v>
      </c>
      <c r="CS43" s="10">
        <v>24.6</v>
      </c>
      <c r="CT43" s="10"/>
      <c r="CU43" s="10"/>
      <c r="CV43" s="10"/>
      <c r="CW43" s="890"/>
      <c r="CX43" s="859">
        <f t="array" ref="CX43">IF(COUNT(CQ43:CW43)=0,"",AVERAGE(CQ43:CW43))</f>
        <v>24.666666666666668</v>
      </c>
      <c r="CY43" s="368"/>
      <c r="CZ43" s="10"/>
      <c r="DA43" s="10"/>
      <c r="DB43" s="10"/>
      <c r="DC43" s="10"/>
      <c r="DD43" s="10"/>
      <c r="DE43" s="890"/>
      <c r="DF43" s="918" t="str">
        <f t="array" ref="DF43">IF(COUNT(CY43:DE43)=0,"",AVERAGE(CY43:DE43))</f>
        <v/>
      </c>
      <c r="DG43" s="389"/>
    </row>
    <row r="44" spans="1:111" ht="18" customHeight="1">
      <c r="A44" s="40"/>
      <c r="B44" s="49"/>
      <c r="C44" s="21"/>
      <c r="D44" s="50"/>
      <c r="E44" s="50"/>
      <c r="F44" s="21"/>
      <c r="G44" s="712"/>
      <c r="H44" s="657"/>
      <c r="I44" s="390"/>
      <c r="J44" s="49"/>
      <c r="K44" s="21"/>
      <c r="L44" s="21"/>
      <c r="M44" s="21"/>
      <c r="N44" s="21"/>
      <c r="O44" s="21"/>
      <c r="P44" s="712"/>
      <c r="Q44" s="786"/>
      <c r="R44" s="390"/>
      <c r="S44" s="369"/>
      <c r="T44" s="11"/>
      <c r="U44" s="11"/>
      <c r="V44" s="11"/>
      <c r="W44" s="11"/>
      <c r="X44" s="11"/>
      <c r="Y44" s="891"/>
      <c r="Z44" s="835"/>
      <c r="AA44" s="369"/>
      <c r="AB44" s="11"/>
      <c r="AC44" s="11"/>
      <c r="AD44" s="11"/>
      <c r="AE44" s="11"/>
      <c r="AF44" s="11"/>
      <c r="AG44" s="891"/>
      <c r="AH44" s="786"/>
      <c r="AI44" s="456"/>
      <c r="AJ44" s="11"/>
      <c r="AK44" s="11"/>
      <c r="AL44" s="11"/>
      <c r="AM44" s="11"/>
      <c r="AN44" s="11"/>
      <c r="AO44" s="891"/>
      <c r="AP44" s="786"/>
      <c r="AQ44" s="390"/>
      <c r="AR44" s="456"/>
      <c r="AS44" s="11"/>
      <c r="AT44" s="11"/>
      <c r="AU44" s="11"/>
      <c r="AV44" s="11"/>
      <c r="AW44" s="11"/>
      <c r="AX44" s="891"/>
      <c r="AY44" s="786"/>
      <c r="AZ44" s="390"/>
      <c r="BA44" s="456"/>
      <c r="BB44" s="11"/>
      <c r="BC44" s="11"/>
      <c r="BD44" s="11"/>
      <c r="BE44" s="11"/>
      <c r="BF44" s="11"/>
      <c r="BG44" s="891"/>
      <c r="BH44" s="786"/>
      <c r="BI44" s="390"/>
      <c r="BJ44" s="456"/>
      <c r="BK44" s="11"/>
      <c r="BL44" s="11"/>
      <c r="BM44" s="11"/>
      <c r="BN44" s="11"/>
      <c r="BO44" s="11"/>
      <c r="BP44" s="891"/>
      <c r="BQ44" s="786"/>
      <c r="BR44" s="390"/>
      <c r="BS44" s="456"/>
      <c r="BT44" s="11"/>
      <c r="BU44" s="11"/>
      <c r="BV44" s="11"/>
      <c r="BW44" s="11"/>
      <c r="BX44" s="11"/>
      <c r="BY44" s="891"/>
      <c r="BZ44" s="786"/>
      <c r="CA44" s="456"/>
      <c r="CB44" s="11"/>
      <c r="CC44" s="11"/>
      <c r="CD44" s="11"/>
      <c r="CE44" s="11"/>
      <c r="CF44" s="11"/>
      <c r="CG44" s="891"/>
      <c r="CH44" s="786"/>
      <c r="CI44" s="456"/>
      <c r="CJ44" s="11"/>
      <c r="CK44" s="11"/>
      <c r="CL44" s="11"/>
      <c r="CM44" s="11"/>
      <c r="CN44" s="11"/>
      <c r="CO44" s="891"/>
      <c r="CP44" s="835"/>
      <c r="CQ44" s="369"/>
      <c r="CR44" s="11"/>
      <c r="CS44" s="11"/>
      <c r="CT44" s="11"/>
      <c r="CU44" s="11"/>
      <c r="CV44" s="11"/>
      <c r="CW44" s="891"/>
      <c r="CX44" s="835"/>
      <c r="CY44" s="369"/>
      <c r="CZ44" s="11"/>
      <c r="DA44" s="11"/>
      <c r="DB44" s="11"/>
      <c r="DC44" s="11"/>
      <c r="DD44" s="11"/>
      <c r="DE44" s="891"/>
      <c r="DF44" s="786"/>
      <c r="DG44" s="390"/>
    </row>
    <row r="45" spans="1:111" ht="19" customHeight="1">
      <c r="A45" s="159" t="s">
        <v>177</v>
      </c>
      <c r="B45" s="160"/>
      <c r="C45" s="161"/>
      <c r="D45" s="161"/>
      <c r="E45" s="161"/>
      <c r="F45" s="161"/>
      <c r="G45" s="741"/>
      <c r="H45" s="685"/>
      <c r="I45" s="394"/>
      <c r="J45" s="160"/>
      <c r="K45" s="162"/>
      <c r="L45" s="162"/>
      <c r="M45" s="162"/>
      <c r="N45" s="162"/>
      <c r="O45" s="162"/>
      <c r="P45" s="818"/>
      <c r="Q45" s="787"/>
      <c r="R45" s="394"/>
      <c r="S45" s="370"/>
      <c r="T45" s="12"/>
      <c r="U45" s="12"/>
      <c r="V45" s="12"/>
      <c r="W45" s="12"/>
      <c r="X45" s="12"/>
      <c r="Y45" s="892"/>
      <c r="Z45" s="860" t="s">
        <v>178</v>
      </c>
      <c r="AA45" s="370"/>
      <c r="AB45" s="12"/>
      <c r="AC45" s="12"/>
      <c r="AD45" s="12"/>
      <c r="AE45" s="12"/>
      <c r="AF45" s="12"/>
      <c r="AG45" s="892"/>
      <c r="AH45" s="919" t="s">
        <v>179</v>
      </c>
      <c r="AI45" s="457"/>
      <c r="AJ45" s="12"/>
      <c r="AK45" s="12"/>
      <c r="AL45" s="12"/>
      <c r="AM45" s="12"/>
      <c r="AN45" s="12"/>
      <c r="AO45" s="892"/>
      <c r="AP45" s="938"/>
      <c r="AQ45" s="394"/>
      <c r="AR45" s="457"/>
      <c r="AS45" s="12"/>
      <c r="AT45" s="12"/>
      <c r="AU45" s="12"/>
      <c r="AV45" s="12"/>
      <c r="AW45" s="12"/>
      <c r="AX45" s="892"/>
      <c r="AY45" s="938"/>
      <c r="AZ45" s="394"/>
      <c r="BA45" s="457"/>
      <c r="BB45" s="12"/>
      <c r="BC45" s="12"/>
      <c r="BD45" s="12"/>
      <c r="BE45" s="12"/>
      <c r="BF45" s="12"/>
      <c r="BG45" s="892"/>
      <c r="BH45" s="938"/>
      <c r="BI45" s="394"/>
      <c r="BJ45" s="457"/>
      <c r="BK45" s="12"/>
      <c r="BL45" s="12"/>
      <c r="BM45" s="12"/>
      <c r="BN45" s="12"/>
      <c r="BO45" s="12"/>
      <c r="BP45" s="892"/>
      <c r="BQ45" s="953"/>
      <c r="BR45" s="394"/>
      <c r="BS45" s="457"/>
      <c r="BT45" s="12"/>
      <c r="BU45" s="12"/>
      <c r="BV45" s="12"/>
      <c r="BW45" s="12"/>
      <c r="BX45" s="12"/>
      <c r="BY45" s="892"/>
      <c r="BZ45" s="953"/>
      <c r="CA45" s="457"/>
      <c r="CB45" s="12"/>
      <c r="CC45" s="12"/>
      <c r="CD45" s="12"/>
      <c r="CE45" s="12"/>
      <c r="CF45" s="12"/>
      <c r="CG45" s="892"/>
      <c r="CH45" s="953"/>
      <c r="CI45" s="457"/>
      <c r="CJ45" s="12"/>
      <c r="CK45" s="12"/>
      <c r="CL45" s="12"/>
      <c r="CM45" s="12"/>
      <c r="CN45" s="12"/>
      <c r="CO45" s="892"/>
      <c r="CP45" s="1151"/>
      <c r="CQ45" s="370"/>
      <c r="CR45" s="12"/>
      <c r="CS45" s="12"/>
      <c r="CT45" s="12"/>
      <c r="CU45" s="12"/>
      <c r="CV45" s="12"/>
      <c r="CW45" s="892"/>
      <c r="CX45" s="1151"/>
      <c r="CY45" s="370"/>
      <c r="CZ45" s="12"/>
      <c r="DA45" s="12"/>
      <c r="DB45" s="12"/>
      <c r="DC45" s="12"/>
      <c r="DD45" s="12"/>
      <c r="DE45" s="892"/>
      <c r="DF45" s="953"/>
      <c r="DG45" s="394"/>
    </row>
    <row r="46" spans="1:111" ht="18" customHeight="1">
      <c r="A46" s="163" t="s">
        <v>180</v>
      </c>
      <c r="B46" s="164"/>
      <c r="C46" s="165"/>
      <c r="D46" s="165"/>
      <c r="E46" s="165"/>
      <c r="F46" s="165"/>
      <c r="G46" s="742"/>
      <c r="H46" s="686" t="str">
        <f t="shared" ref="H46:H55" si="8">IF(COUNT(B46:G46)=0,"",AVERAGE(B46:G46))</f>
        <v/>
      </c>
      <c r="I46" s="394"/>
      <c r="J46" s="164"/>
      <c r="K46" s="13">
        <v>23</v>
      </c>
      <c r="L46" s="166">
        <v>23.5</v>
      </c>
      <c r="M46" s="166">
        <v>23.4</v>
      </c>
      <c r="N46" s="166">
        <v>23.5</v>
      </c>
      <c r="O46" s="13">
        <v>23</v>
      </c>
      <c r="P46" s="819">
        <v>23.6</v>
      </c>
      <c r="Q46" s="788">
        <f t="array" ref="Q46">IF(COUNT(J46:P46)=0,"",AVERAGE(J46:P46))</f>
        <v>23.333333333333332</v>
      </c>
      <c r="R46" s="394"/>
      <c r="S46" s="371">
        <v>23.6</v>
      </c>
      <c r="T46" s="13">
        <v>23.8</v>
      </c>
      <c r="U46" s="13">
        <v>23.9</v>
      </c>
      <c r="V46" s="13">
        <v>23.5</v>
      </c>
      <c r="W46" s="13">
        <v>23.6</v>
      </c>
      <c r="X46" s="13">
        <v>23.8</v>
      </c>
      <c r="Y46" s="893">
        <v>23.7</v>
      </c>
      <c r="Z46" s="861">
        <f t="array" ref="Z46">IF(COUNT(S46:Y46)=0,"",AVERAGE(S46:Y46))</f>
        <v>23.7</v>
      </c>
      <c r="AA46" s="371"/>
      <c r="AB46" s="13"/>
      <c r="AC46" s="13"/>
      <c r="AD46" s="13"/>
      <c r="AE46" s="13"/>
      <c r="AF46" s="13"/>
      <c r="AG46" s="893">
        <v>24</v>
      </c>
      <c r="AH46" s="920">
        <f t="array" ref="AH46">IF(COUNT(AA46:AG46)=0,"",AVERAGE(AA46:AG46))</f>
        <v>24</v>
      </c>
      <c r="AI46" s="458"/>
      <c r="AJ46" s="13"/>
      <c r="AK46" s="13"/>
      <c r="AL46" s="13"/>
      <c r="AM46" s="13"/>
      <c r="AN46" s="13"/>
      <c r="AO46" s="893"/>
      <c r="AP46" s="920" t="str">
        <f t="array" ref="AP46">IF(COUNT(AI46:AO46)=0,"",AVERAGE(AI46:AO46))</f>
        <v/>
      </c>
      <c r="AQ46" s="394"/>
      <c r="AR46" s="458"/>
      <c r="AS46" s="13">
        <v>24.5</v>
      </c>
      <c r="AT46" s="13"/>
      <c r="AU46" s="13"/>
      <c r="AV46" s="13"/>
      <c r="AW46" s="13">
        <v>24.2</v>
      </c>
      <c r="AX46" s="893"/>
      <c r="AY46" s="920">
        <f t="array" ref="AY46">IF(COUNT(AR46:AX46)=0,"",AVERAGE(AR46:AX46))</f>
        <v>24.35</v>
      </c>
      <c r="AZ46" s="394"/>
      <c r="BA46" s="458">
        <v>24.6</v>
      </c>
      <c r="BB46" s="13"/>
      <c r="BC46" s="13"/>
      <c r="BD46" s="13"/>
      <c r="BE46" s="13"/>
      <c r="BF46" s="13"/>
      <c r="BG46" s="893"/>
      <c r="BH46" s="920">
        <f t="array" ref="BH46">IF(COUNT(BA46:BG46)=0,"",AVERAGE(BA46:BG46))</f>
        <v>24.6</v>
      </c>
      <c r="BI46" s="394"/>
      <c r="BJ46" s="458"/>
      <c r="BK46" s="13"/>
      <c r="BL46" s="13"/>
      <c r="BM46" s="13"/>
      <c r="BN46" s="13"/>
      <c r="BO46" s="13"/>
      <c r="BP46" s="893">
        <v>24.6</v>
      </c>
      <c r="BQ46" s="920">
        <f t="array" ref="BQ46">IF(COUNT(BJ46:BP46)=0,"",AVERAGE(BJ46:BP46))</f>
        <v>24.6</v>
      </c>
      <c r="BR46" s="394"/>
      <c r="BS46" s="458">
        <v>24.6</v>
      </c>
      <c r="BT46" s="13">
        <v>24.8</v>
      </c>
      <c r="BU46" s="13">
        <v>25</v>
      </c>
      <c r="BV46" s="13">
        <v>25</v>
      </c>
      <c r="BW46" s="13">
        <v>24.7</v>
      </c>
      <c r="BX46" s="13">
        <v>25.1</v>
      </c>
      <c r="BY46" s="893">
        <v>25.6</v>
      </c>
      <c r="BZ46" s="920">
        <f t="array" ref="BZ46">IF(COUNT(BS46:BY46)=0,"",AVERAGE(BS46:BY46))</f>
        <v>24.971428571428572</v>
      </c>
      <c r="CA46" s="458">
        <v>25</v>
      </c>
      <c r="CB46" s="13">
        <v>25</v>
      </c>
      <c r="CC46" s="13">
        <v>25</v>
      </c>
      <c r="CD46" s="13">
        <v>24.9</v>
      </c>
      <c r="CE46" s="13">
        <v>25.1</v>
      </c>
      <c r="CF46" s="13">
        <v>25.2</v>
      </c>
      <c r="CG46" s="893">
        <v>25.1</v>
      </c>
      <c r="CH46" s="920">
        <f t="array" ref="CH46">IF(COUNT(CA46:CG46)=0,"",AVERAGE(CA46:CG46))</f>
        <v>25.042857142857141</v>
      </c>
      <c r="CI46" s="458">
        <v>25.2</v>
      </c>
      <c r="CJ46" s="13">
        <v>24.9</v>
      </c>
      <c r="CK46" s="13">
        <v>25.4</v>
      </c>
      <c r="CL46" s="13">
        <v>25.4</v>
      </c>
      <c r="CM46" s="13">
        <v>25.4</v>
      </c>
      <c r="CN46" s="13">
        <v>25.3</v>
      </c>
      <c r="CO46" s="893">
        <v>25.3</v>
      </c>
      <c r="CP46" s="861">
        <f t="array" ref="CP46">IF(COUNT(CI46:CO46)=0,"",AVERAGE(CI46:CO46))</f>
        <v>25.271428571428576</v>
      </c>
      <c r="CQ46" s="371">
        <v>25.4</v>
      </c>
      <c r="CR46" s="13">
        <v>25.6</v>
      </c>
      <c r="CS46" s="13">
        <v>25.8</v>
      </c>
      <c r="CT46" s="13"/>
      <c r="CU46" s="13"/>
      <c r="CV46" s="13"/>
      <c r="CW46" s="893"/>
      <c r="CX46" s="861">
        <f t="array" ref="CX46">IF(COUNT(CQ46:CW46)=0,"",AVERAGE(CQ46:CW46))</f>
        <v>25.599999999999998</v>
      </c>
      <c r="CY46" s="371"/>
      <c r="CZ46" s="13"/>
      <c r="DA46" s="13"/>
      <c r="DB46" s="13"/>
      <c r="DC46" s="13"/>
      <c r="DD46" s="13"/>
      <c r="DE46" s="893"/>
      <c r="DF46" s="920" t="str">
        <f t="array" ref="DF46">IF(COUNT(CY46:DE46)=0,"",AVERAGE(CY46:DE46))</f>
        <v/>
      </c>
      <c r="DG46" s="394"/>
    </row>
    <row r="47" spans="1:111" ht="18" customHeight="1">
      <c r="A47" s="163" t="s">
        <v>181</v>
      </c>
      <c r="B47" s="164"/>
      <c r="C47" s="165"/>
      <c r="D47" s="165"/>
      <c r="E47" s="165"/>
      <c r="F47" s="165"/>
      <c r="G47" s="742"/>
      <c r="H47" s="686" t="str">
        <f t="shared" si="8"/>
        <v/>
      </c>
      <c r="I47" s="394"/>
      <c r="J47" s="164"/>
      <c r="K47" s="13">
        <v>25.8</v>
      </c>
      <c r="L47" s="167">
        <v>25.7</v>
      </c>
      <c r="M47" s="13">
        <v>25.8</v>
      </c>
      <c r="N47" s="166">
        <v>26.1</v>
      </c>
      <c r="O47" s="167">
        <v>25.7</v>
      </c>
      <c r="P47" s="820">
        <v>25.4</v>
      </c>
      <c r="Q47" s="788">
        <f t="array" ref="Q47">IF(COUNT(J47:P47)=0,"",AVERAGE(J47:P47))</f>
        <v>25.75</v>
      </c>
      <c r="R47" s="394"/>
      <c r="S47" s="371">
        <v>25.8</v>
      </c>
      <c r="T47" s="14">
        <v>26.2</v>
      </c>
      <c r="U47" s="14">
        <v>26.1</v>
      </c>
      <c r="V47" s="14">
        <v>26.3</v>
      </c>
      <c r="W47" s="14">
        <v>26.3</v>
      </c>
      <c r="X47" s="14">
        <v>26.2</v>
      </c>
      <c r="Y47" s="894">
        <v>26.5</v>
      </c>
      <c r="Z47" s="861">
        <f t="array" ref="Z47">IF(COUNT(S47:Y47)=0,"",AVERAGE(S47:Y47))</f>
        <v>26.199999999999996</v>
      </c>
      <c r="AA47" s="371"/>
      <c r="AB47" s="14"/>
      <c r="AC47" s="14"/>
      <c r="AD47" s="14"/>
      <c r="AE47" s="14"/>
      <c r="AF47" s="14"/>
      <c r="AG47" s="894">
        <v>27</v>
      </c>
      <c r="AH47" s="920">
        <f t="array" ref="AH47">IF(COUNT(AA47:AG47)=0,"",AVERAGE(AA47:AG47))</f>
        <v>27</v>
      </c>
      <c r="AI47" s="458"/>
      <c r="AJ47" s="14"/>
      <c r="AK47" s="14"/>
      <c r="AL47" s="14"/>
      <c r="AM47" s="14"/>
      <c r="AN47" s="14"/>
      <c r="AO47" s="894"/>
      <c r="AP47" s="920" t="str">
        <f t="array" ref="AP47">IF(COUNT(AI47:AO47)=0,"",AVERAGE(AI47:AO47))</f>
        <v/>
      </c>
      <c r="AQ47" s="394"/>
      <c r="AR47" s="458"/>
      <c r="AS47" s="14">
        <v>27.2</v>
      </c>
      <c r="AT47" s="14"/>
      <c r="AU47" s="14"/>
      <c r="AV47" s="14"/>
      <c r="AW47" s="14">
        <v>27.2</v>
      </c>
      <c r="AX47" s="894"/>
      <c r="AY47" s="920">
        <f t="array" ref="AY47">IF(COUNT(AR47:AX47)=0,"",AVERAGE(AR47:AX47))</f>
        <v>27.2</v>
      </c>
      <c r="AZ47" s="394"/>
      <c r="BA47" s="458">
        <v>27</v>
      </c>
      <c r="BB47" s="14"/>
      <c r="BC47" s="14"/>
      <c r="BD47" s="14"/>
      <c r="BE47" s="14"/>
      <c r="BF47" s="14"/>
      <c r="BG47" s="894"/>
      <c r="BH47" s="920">
        <f t="array" ref="BH47">IF(COUNT(BA47:BG47)=0,"",AVERAGE(BA47:BG47))</f>
        <v>27</v>
      </c>
      <c r="BI47" s="394"/>
      <c r="BJ47" s="458"/>
      <c r="BK47" s="14"/>
      <c r="BL47" s="14"/>
      <c r="BM47" s="14"/>
      <c r="BN47" s="14"/>
      <c r="BO47" s="14"/>
      <c r="BP47" s="894">
        <v>27.2</v>
      </c>
      <c r="BQ47" s="920">
        <f t="array" ref="BQ47">IF(COUNT(BJ47:BP47)=0,"",AVERAGE(BJ47:BP47))</f>
        <v>27.2</v>
      </c>
      <c r="BR47" s="394"/>
      <c r="BS47" s="458">
        <v>27</v>
      </c>
      <c r="BT47" s="14">
        <v>27</v>
      </c>
      <c r="BU47" s="14">
        <v>27.4</v>
      </c>
      <c r="BV47" s="14">
        <v>27.4</v>
      </c>
      <c r="BW47" s="14">
        <v>27.4</v>
      </c>
      <c r="BX47" s="14">
        <v>27.5</v>
      </c>
      <c r="BY47" s="894">
        <v>27.4</v>
      </c>
      <c r="BZ47" s="920">
        <f t="array" ref="BZ47">IF(COUNT(BS47:BY47)=0,"",AVERAGE(BS47:BY47))</f>
        <v>27.300000000000004</v>
      </c>
      <c r="CA47" s="458">
        <v>27.5</v>
      </c>
      <c r="CB47" s="14">
        <v>27</v>
      </c>
      <c r="CC47" s="14">
        <v>27.5</v>
      </c>
      <c r="CD47" s="14">
        <v>27.5</v>
      </c>
      <c r="CE47" s="14">
        <v>27.1</v>
      </c>
      <c r="CF47" s="14">
        <v>27.1</v>
      </c>
      <c r="CG47" s="894">
        <v>27.9</v>
      </c>
      <c r="CH47" s="920">
        <f t="array" ref="CH47">IF(COUNT(CA47:CG47)=0,"",AVERAGE(CA47:CG47))</f>
        <v>27.37142857142857</v>
      </c>
      <c r="CI47" s="458">
        <v>28</v>
      </c>
      <c r="CJ47" s="14">
        <v>27.5</v>
      </c>
      <c r="CK47" s="14">
        <v>27.8</v>
      </c>
      <c r="CL47" s="14">
        <v>27.4</v>
      </c>
      <c r="CM47" s="14">
        <v>27.6</v>
      </c>
      <c r="CN47" s="14">
        <v>27.6</v>
      </c>
      <c r="CO47" s="894">
        <v>27.5</v>
      </c>
      <c r="CP47" s="861">
        <f t="array" ref="CP47">IF(COUNT(CI47:CO47)=0,"",AVERAGE(CI47:CO47))</f>
        <v>27.628571428571426</v>
      </c>
      <c r="CQ47" s="371">
        <v>28</v>
      </c>
      <c r="CR47" s="14">
        <v>28</v>
      </c>
      <c r="CS47" s="14">
        <v>28.1</v>
      </c>
      <c r="CT47" s="14"/>
      <c r="CU47" s="14"/>
      <c r="CV47" s="14"/>
      <c r="CW47" s="894"/>
      <c r="CX47" s="861">
        <f t="array" ref="CX47">IF(COUNT(CQ47:CW47)=0,"",AVERAGE(CQ47:CW47))</f>
        <v>28.033333333333331</v>
      </c>
      <c r="CY47" s="371"/>
      <c r="CZ47" s="14"/>
      <c r="DA47" s="14"/>
      <c r="DB47" s="14"/>
      <c r="DC47" s="14"/>
      <c r="DD47" s="14"/>
      <c r="DE47" s="894"/>
      <c r="DF47" s="920" t="str">
        <f t="array" ref="DF47">IF(COUNT(CY47:DE47)=0,"",AVERAGE(CY47:DE47))</f>
        <v/>
      </c>
      <c r="DG47" s="394"/>
    </row>
    <row r="48" spans="1:111" ht="18" customHeight="1">
      <c r="A48" s="168" t="s">
        <v>182</v>
      </c>
      <c r="B48" s="169"/>
      <c r="C48" s="170"/>
      <c r="D48" s="170"/>
      <c r="E48" s="170"/>
      <c r="F48" s="170"/>
      <c r="G48" s="743"/>
      <c r="H48" s="687" t="str">
        <f t="shared" si="8"/>
        <v/>
      </c>
      <c r="I48" s="394"/>
      <c r="J48" s="169"/>
      <c r="K48" s="16">
        <v>24.5</v>
      </c>
      <c r="L48" s="171">
        <v>24</v>
      </c>
      <c r="M48" s="171">
        <v>24.2</v>
      </c>
      <c r="N48" s="171">
        <v>24</v>
      </c>
      <c r="O48" s="171">
        <v>24</v>
      </c>
      <c r="P48" s="821">
        <v>24.4</v>
      </c>
      <c r="Q48" s="789">
        <f t="array" ref="Q48">IF(COUNT(J48:P48)=0,"",AVERAGE(J48:P48))</f>
        <v>24.183333333333334</v>
      </c>
      <c r="R48" s="394"/>
      <c r="S48" s="372">
        <v>24.5</v>
      </c>
      <c r="T48" s="15">
        <v>24.5</v>
      </c>
      <c r="U48" s="15">
        <v>24.5</v>
      </c>
      <c r="V48" s="15">
        <v>24.8</v>
      </c>
      <c r="W48" s="15">
        <v>25</v>
      </c>
      <c r="X48" s="15">
        <v>24.5</v>
      </c>
      <c r="Y48" s="895">
        <v>24.2</v>
      </c>
      <c r="Z48" s="862">
        <f t="array" ref="Z48">IF(COUNT(S48:Y48)=0,"",AVERAGE(S48:Y48))</f>
        <v>24.571428571428573</v>
      </c>
      <c r="AA48" s="372"/>
      <c r="AB48" s="15"/>
      <c r="AC48" s="15"/>
      <c r="AD48" s="15"/>
      <c r="AE48" s="15"/>
      <c r="AF48" s="15"/>
      <c r="AG48" s="895">
        <v>24.7</v>
      </c>
      <c r="AH48" s="921">
        <f t="array" ref="AH48">IF(COUNT(AA48:AG48)=0,"",AVERAGE(AA48:AG48))</f>
        <v>24.7</v>
      </c>
      <c r="AI48" s="459"/>
      <c r="AJ48" s="15"/>
      <c r="AK48" s="15"/>
      <c r="AL48" s="15"/>
      <c r="AM48" s="15"/>
      <c r="AN48" s="15"/>
      <c r="AO48" s="895"/>
      <c r="AP48" s="921" t="str">
        <f t="array" ref="AP48">IF(COUNT(AI48:AO48)=0,"",AVERAGE(AI48:AO48))</f>
        <v/>
      </c>
      <c r="AQ48" s="394"/>
      <c r="AR48" s="459"/>
      <c r="AS48" s="15">
        <v>25.2</v>
      </c>
      <c r="AT48" s="15"/>
      <c r="AU48" s="15"/>
      <c r="AV48" s="15"/>
      <c r="AW48" s="15">
        <v>25.1</v>
      </c>
      <c r="AX48" s="895"/>
      <c r="AY48" s="921">
        <f t="array" ref="AY48">IF(COUNT(AR48:AX48)=0,"",AVERAGE(AR48:AX48))</f>
        <v>25.15</v>
      </c>
      <c r="AZ48" s="394"/>
      <c r="BA48" s="459">
        <v>25</v>
      </c>
      <c r="BB48" s="15"/>
      <c r="BC48" s="15"/>
      <c r="BD48" s="15"/>
      <c r="BE48" s="15"/>
      <c r="BF48" s="15"/>
      <c r="BG48" s="895"/>
      <c r="BH48" s="921">
        <f t="array" ref="BH48">IF(COUNT(BA48:BG48)=0,"",AVERAGE(BA48:BG48))</f>
        <v>25</v>
      </c>
      <c r="BI48" s="394"/>
      <c r="BJ48" s="459"/>
      <c r="BK48" s="15"/>
      <c r="BL48" s="15"/>
      <c r="BM48" s="15"/>
      <c r="BN48" s="15"/>
      <c r="BO48" s="15"/>
      <c r="BP48" s="895">
        <v>25.3</v>
      </c>
      <c r="BQ48" s="921">
        <f t="array" ref="BQ48">IF(COUNT(BJ48:BP48)=0,"",AVERAGE(BJ48:BP48))</f>
        <v>25.3</v>
      </c>
      <c r="BR48" s="394"/>
      <c r="BS48" s="459">
        <v>25.3</v>
      </c>
      <c r="BT48" s="15">
        <v>25.5</v>
      </c>
      <c r="BU48" s="15">
        <v>25.6</v>
      </c>
      <c r="BV48" s="15">
        <v>25.6</v>
      </c>
      <c r="BW48" s="15">
        <v>25.6</v>
      </c>
      <c r="BX48" s="15">
        <v>26.1</v>
      </c>
      <c r="BY48" s="895">
        <v>25.8</v>
      </c>
      <c r="BZ48" s="921">
        <f t="array" ref="BZ48">IF(COUNT(BS48:BY48)=0,"",AVERAGE(BS48:BY48))</f>
        <v>25.642857142857142</v>
      </c>
      <c r="CA48" s="459">
        <v>26.4</v>
      </c>
      <c r="CB48" s="15">
        <v>26</v>
      </c>
      <c r="CC48" s="15">
        <v>25.7</v>
      </c>
      <c r="CD48" s="15">
        <v>25.7</v>
      </c>
      <c r="CE48" s="15">
        <v>26.4</v>
      </c>
      <c r="CF48" s="15">
        <v>25.9</v>
      </c>
      <c r="CG48" s="895">
        <v>26</v>
      </c>
      <c r="CH48" s="921">
        <f t="array" ref="CH48">IF(COUNT(CA48:CG48)=0,"",AVERAGE(CA48:CG48))</f>
        <v>26.014285714285712</v>
      </c>
      <c r="CI48" s="459">
        <v>26.2</v>
      </c>
      <c r="CJ48" s="15">
        <v>25.6</v>
      </c>
      <c r="CK48" s="15">
        <v>25.8</v>
      </c>
      <c r="CL48" s="15">
        <v>25.7</v>
      </c>
      <c r="CM48" s="15">
        <v>25.8</v>
      </c>
      <c r="CN48" s="15">
        <v>26.2</v>
      </c>
      <c r="CO48" s="895">
        <v>25.9</v>
      </c>
      <c r="CP48" s="862">
        <f t="array" ref="CP48">IF(COUNT(CI48:CO48)=0,"",AVERAGE(CI48:CO48))</f>
        <v>25.885714285714283</v>
      </c>
      <c r="CQ48" s="372">
        <v>25.7</v>
      </c>
      <c r="CR48" s="15">
        <v>26.3</v>
      </c>
      <c r="CS48" s="15">
        <v>25.9</v>
      </c>
      <c r="CT48" s="15"/>
      <c r="CU48" s="15"/>
      <c r="CV48" s="15"/>
      <c r="CW48" s="895"/>
      <c r="CX48" s="862">
        <f t="array" ref="CX48">IF(COUNT(CQ48:CW48)=0,"",AVERAGE(CQ48:CW48))</f>
        <v>25.966666666666669</v>
      </c>
      <c r="CY48" s="372"/>
      <c r="CZ48" s="15"/>
      <c r="DA48" s="15"/>
      <c r="DB48" s="15"/>
      <c r="DC48" s="15"/>
      <c r="DD48" s="15"/>
      <c r="DE48" s="895"/>
      <c r="DF48" s="921" t="str">
        <f t="array" ref="DF48">IF(COUNT(CY48:DE48)=0,"",AVERAGE(CY48:DE48))</f>
        <v/>
      </c>
      <c r="DG48" s="394"/>
    </row>
    <row r="49" spans="1:111" ht="18" customHeight="1">
      <c r="A49" s="168" t="s">
        <v>183</v>
      </c>
      <c r="B49" s="169"/>
      <c r="C49" s="170"/>
      <c r="D49" s="170"/>
      <c r="E49" s="170"/>
      <c r="F49" s="170"/>
      <c r="G49" s="743"/>
      <c r="H49" s="687" t="str">
        <f t="shared" si="8"/>
        <v/>
      </c>
      <c r="I49" s="394"/>
      <c r="J49" s="169"/>
      <c r="K49" s="16">
        <v>27</v>
      </c>
      <c r="L49" s="16">
        <v>27</v>
      </c>
      <c r="M49" s="172">
        <v>27.4</v>
      </c>
      <c r="N49" s="172">
        <v>27.2</v>
      </c>
      <c r="O49" s="16">
        <v>27</v>
      </c>
      <c r="P49" s="822">
        <v>27.1</v>
      </c>
      <c r="Q49" s="789">
        <f t="array" ref="Q49">IF(COUNT(J49:P49)=0,"",AVERAGE(J49:P49))</f>
        <v>27.116666666666671</v>
      </c>
      <c r="R49" s="394"/>
      <c r="S49" s="372">
        <v>27.7</v>
      </c>
      <c r="T49" s="216">
        <v>27.3</v>
      </c>
      <c r="U49" s="216">
        <v>27.4</v>
      </c>
      <c r="V49" s="216">
        <v>27.6</v>
      </c>
      <c r="W49" s="216">
        <v>27.8</v>
      </c>
      <c r="X49" s="216">
        <v>27.6</v>
      </c>
      <c r="Y49" s="896">
        <v>27.6</v>
      </c>
      <c r="Z49" s="863">
        <f t="array" ref="Z49">IF(COUNT(S49:Y49)=0,"",AVERAGE(S49:Y49))</f>
        <v>27.571428571428573</v>
      </c>
      <c r="AA49" s="372"/>
      <c r="AB49" s="216"/>
      <c r="AC49" s="216"/>
      <c r="AD49" s="216"/>
      <c r="AE49" s="216"/>
      <c r="AF49" s="216"/>
      <c r="AG49" s="896">
        <v>28.3</v>
      </c>
      <c r="AH49" s="922">
        <f t="array" ref="AH49">IF(COUNT(AA49:AG49)=0,"",AVERAGE(AA49:AG49))</f>
        <v>28.3</v>
      </c>
      <c r="AI49" s="459"/>
      <c r="AJ49" s="216"/>
      <c r="AK49" s="216"/>
      <c r="AL49" s="216"/>
      <c r="AM49" s="216"/>
      <c r="AN49" s="216"/>
      <c r="AO49" s="896"/>
      <c r="AP49" s="922" t="str">
        <f t="array" ref="AP49">IF(COUNT(AI49:AO49)=0,"",AVERAGE(AI49:AO49))</f>
        <v/>
      </c>
      <c r="AQ49" s="394"/>
      <c r="AR49" s="459"/>
      <c r="AS49" s="216">
        <v>28.1</v>
      </c>
      <c r="AT49" s="216"/>
      <c r="AU49" s="216"/>
      <c r="AV49" s="216"/>
      <c r="AW49" s="216">
        <v>28.4</v>
      </c>
      <c r="AX49" s="896"/>
      <c r="AY49" s="922">
        <f t="array" ref="AY49">IF(COUNT(AR49:AX49)=0,"",AVERAGE(AR49:AX49))</f>
        <v>28.25</v>
      </c>
      <c r="AZ49" s="394"/>
      <c r="BA49" s="459">
        <v>28.5</v>
      </c>
      <c r="BB49" s="216"/>
      <c r="BC49" s="216"/>
      <c r="BD49" s="216"/>
      <c r="BE49" s="216"/>
      <c r="BF49" s="216"/>
      <c r="BG49" s="896"/>
      <c r="BH49" s="922">
        <f t="array" ref="BH49">IF(COUNT(BA49:BG49)=0,"",AVERAGE(BA49:BG49))</f>
        <v>28.5</v>
      </c>
      <c r="BI49" s="394"/>
      <c r="BJ49" s="459"/>
      <c r="BK49" s="216"/>
      <c r="BL49" s="216"/>
      <c r="BM49" s="216"/>
      <c r="BN49" s="216"/>
      <c r="BO49" s="216"/>
      <c r="BP49" s="896">
        <v>28.6</v>
      </c>
      <c r="BQ49" s="922">
        <f t="array" ref="BQ49">IF(COUNT(BJ49:BP49)=0,"",AVERAGE(BJ49:BP49))</f>
        <v>28.6</v>
      </c>
      <c r="BR49" s="394"/>
      <c r="BS49" s="459">
        <v>28.4</v>
      </c>
      <c r="BT49" s="216">
        <v>28.7</v>
      </c>
      <c r="BU49" s="216">
        <v>28.7</v>
      </c>
      <c r="BV49" s="216">
        <v>28.6</v>
      </c>
      <c r="BW49" s="216">
        <v>28.7</v>
      </c>
      <c r="BX49" s="216">
        <v>28.7</v>
      </c>
      <c r="BY49" s="896">
        <v>28.8</v>
      </c>
      <c r="BZ49" s="922">
        <f t="array" ref="BZ49">IF(COUNT(BS49:BY49)=0,"",AVERAGE(BS49:BY49))</f>
        <v>28.657142857142855</v>
      </c>
      <c r="CA49" s="459">
        <v>28.9</v>
      </c>
      <c r="CB49" s="216">
        <v>29</v>
      </c>
      <c r="CC49" s="216">
        <v>28.7</v>
      </c>
      <c r="CD49" s="216">
        <v>28.8</v>
      </c>
      <c r="CE49" s="216">
        <v>28.8</v>
      </c>
      <c r="CF49" s="216">
        <v>29</v>
      </c>
      <c r="CG49" s="896">
        <v>29.3</v>
      </c>
      <c r="CH49" s="922">
        <f t="array" ref="CH49">IF(COUNT(CA49:CG49)=0,"",AVERAGE(CA49:CG49))</f>
        <v>28.928571428571427</v>
      </c>
      <c r="CI49" s="459">
        <v>29</v>
      </c>
      <c r="CJ49" s="216">
        <v>28.6</v>
      </c>
      <c r="CK49" s="216">
        <v>28.8</v>
      </c>
      <c r="CL49" s="216">
        <v>28.9</v>
      </c>
      <c r="CM49" s="216">
        <v>28.7</v>
      </c>
      <c r="CN49" s="216">
        <v>29</v>
      </c>
      <c r="CO49" s="896">
        <v>29.2</v>
      </c>
      <c r="CP49" s="863">
        <f t="array" ref="CP49">IF(COUNT(CI49:CO49)=0,"",AVERAGE(CI49:CO49))</f>
        <v>28.885714285714283</v>
      </c>
      <c r="CQ49" s="372">
        <v>28.8</v>
      </c>
      <c r="CR49" s="216">
        <v>29.6</v>
      </c>
      <c r="CS49" s="216">
        <v>29.3</v>
      </c>
      <c r="CT49" s="216"/>
      <c r="CU49" s="216"/>
      <c r="CV49" s="216"/>
      <c r="CW49" s="896"/>
      <c r="CX49" s="863">
        <f t="array" ref="CX49">IF(COUNT(CQ49:CW49)=0,"",AVERAGE(CQ49:CW49))</f>
        <v>29.233333333333334</v>
      </c>
      <c r="CY49" s="372"/>
      <c r="CZ49" s="216"/>
      <c r="DA49" s="216"/>
      <c r="DB49" s="216"/>
      <c r="DC49" s="216"/>
      <c r="DD49" s="216"/>
      <c r="DE49" s="896"/>
      <c r="DF49" s="922" t="str">
        <f t="array" ref="DF49">IF(COUNT(CY49:DE49)=0,"",AVERAGE(CY49:DE49))</f>
        <v/>
      </c>
      <c r="DG49" s="394"/>
    </row>
    <row r="50" spans="1:111" ht="18" customHeight="1">
      <c r="A50" s="173" t="s">
        <v>184</v>
      </c>
      <c r="B50" s="174"/>
      <c r="C50" s="175"/>
      <c r="D50" s="175"/>
      <c r="E50" s="175"/>
      <c r="F50" s="175"/>
      <c r="G50" s="744"/>
      <c r="H50" s="688" t="str">
        <f t="shared" si="8"/>
        <v/>
      </c>
      <c r="I50" s="394"/>
      <c r="J50" s="174"/>
      <c r="K50" s="17">
        <v>81</v>
      </c>
      <c r="L50" s="176">
        <v>84</v>
      </c>
      <c r="M50" s="176">
        <v>84.9</v>
      </c>
      <c r="N50" s="176">
        <v>82</v>
      </c>
      <c r="O50" s="177">
        <v>78.8</v>
      </c>
      <c r="P50" s="823">
        <v>81</v>
      </c>
      <c r="Q50" s="790">
        <f t="array" ref="Q50">IF(COUNT(J50:P50)=0,"",AVERAGE(J50:P50))</f>
        <v>81.95</v>
      </c>
      <c r="R50" s="394"/>
      <c r="S50" s="373">
        <v>83.5</v>
      </c>
      <c r="T50" s="17">
        <v>82.6</v>
      </c>
      <c r="U50" s="17">
        <v>84</v>
      </c>
      <c r="V50" s="17">
        <v>82</v>
      </c>
      <c r="W50" s="17">
        <v>82.6</v>
      </c>
      <c r="X50" s="17">
        <v>84.5</v>
      </c>
      <c r="Y50" s="823">
        <v>83</v>
      </c>
      <c r="Z50" s="864">
        <f t="array" ref="Z50">IF(COUNT(S50:Y50)=0,"",AVERAGE(S50:Y50))</f>
        <v>83.171428571428578</v>
      </c>
      <c r="AA50" s="373"/>
      <c r="AB50" s="17"/>
      <c r="AC50" s="17"/>
      <c r="AD50" s="17"/>
      <c r="AE50" s="17"/>
      <c r="AF50" s="17"/>
      <c r="AG50" s="823">
        <v>84</v>
      </c>
      <c r="AH50" s="923">
        <f t="array" ref="AH50">IF(COUNT(AA50:AG50)=0,"",AVERAGE(AA50:AG50))</f>
        <v>84</v>
      </c>
      <c r="AI50" s="460"/>
      <c r="AJ50" s="17"/>
      <c r="AK50" s="17"/>
      <c r="AL50" s="17"/>
      <c r="AM50" s="17"/>
      <c r="AN50" s="17"/>
      <c r="AO50" s="823"/>
      <c r="AP50" s="923" t="str">
        <f t="array" ref="AP50">IF(COUNT(AI50:AO50)=0,"",AVERAGE(AI50:AO50))</f>
        <v/>
      </c>
      <c r="AQ50" s="394"/>
      <c r="AR50" s="460"/>
      <c r="AS50" s="17">
        <v>83.8</v>
      </c>
      <c r="AT50" s="17"/>
      <c r="AU50" s="17"/>
      <c r="AV50" s="17"/>
      <c r="AW50" s="17">
        <v>82.1</v>
      </c>
      <c r="AX50" s="823"/>
      <c r="AY50" s="923">
        <f t="array" ref="AY50">IF(COUNT(AR50:AX50)=0,"",AVERAGE(AR50:AX50))</f>
        <v>82.949999999999989</v>
      </c>
      <c r="AZ50" s="394"/>
      <c r="BA50" s="460">
        <v>85</v>
      </c>
      <c r="BB50" s="17"/>
      <c r="BC50" s="17"/>
      <c r="BD50" s="17"/>
      <c r="BE50" s="17"/>
      <c r="BF50" s="17"/>
      <c r="BG50" s="823"/>
      <c r="BH50" s="923">
        <f t="array" ref="BH50">IF(COUNT(BA50:BG50)=0,"",AVERAGE(BA50:BG50))</f>
        <v>85</v>
      </c>
      <c r="BI50" s="394"/>
      <c r="BJ50" s="460"/>
      <c r="BK50" s="17"/>
      <c r="BL50" s="17"/>
      <c r="BM50" s="17"/>
      <c r="BN50" s="17"/>
      <c r="BO50" s="17"/>
      <c r="BP50" s="823">
        <v>84.4</v>
      </c>
      <c r="BQ50" s="923">
        <f t="array" ref="BQ50">IF(COUNT(BJ50:BP50)=0,"",AVERAGE(BJ50:BP50))</f>
        <v>84.4</v>
      </c>
      <c r="BR50" s="394"/>
      <c r="BS50" s="460">
        <v>86.3</v>
      </c>
      <c r="BT50" s="17">
        <v>86.7</v>
      </c>
      <c r="BU50" s="17">
        <v>84</v>
      </c>
      <c r="BV50" s="17">
        <v>84</v>
      </c>
      <c r="BW50" s="17">
        <v>84.6</v>
      </c>
      <c r="BX50" s="17">
        <v>84</v>
      </c>
      <c r="BY50" s="823">
        <v>85.6</v>
      </c>
      <c r="BZ50" s="923">
        <f t="array" ref="BZ50">IF(COUNT(BS50:BY50)=0,"",AVERAGE(BS50:BY50))</f>
        <v>85.028571428571439</v>
      </c>
      <c r="CA50" s="460">
        <v>84.1</v>
      </c>
      <c r="CB50" s="17">
        <v>84.6</v>
      </c>
      <c r="CC50" s="17">
        <v>85</v>
      </c>
      <c r="CD50" s="17">
        <v>83</v>
      </c>
      <c r="CE50" s="17">
        <v>84.9</v>
      </c>
      <c r="CF50" s="17">
        <v>84.2</v>
      </c>
      <c r="CG50" s="823">
        <v>84</v>
      </c>
      <c r="CH50" s="923">
        <f t="array" ref="CH50">IF(COUNT(CA50:CG50)=0,"",AVERAGE(CA50:CG50))</f>
        <v>84.257142857142853</v>
      </c>
      <c r="CI50" s="460">
        <v>84.9</v>
      </c>
      <c r="CJ50" s="17">
        <v>84.5</v>
      </c>
      <c r="CK50" s="17">
        <v>83.4</v>
      </c>
      <c r="CL50" s="17">
        <v>84.8</v>
      </c>
      <c r="CM50" s="17">
        <v>84</v>
      </c>
      <c r="CN50" s="17">
        <v>84.7</v>
      </c>
      <c r="CO50" s="823">
        <v>85.7</v>
      </c>
      <c r="CP50" s="864">
        <f t="array" ref="CP50">IF(COUNT(CI50:CO50)=0,"",AVERAGE(CI50:CO50))</f>
        <v>84.571428571428569</v>
      </c>
      <c r="CQ50" s="373">
        <v>84.1</v>
      </c>
      <c r="CR50" s="17">
        <v>84.5</v>
      </c>
      <c r="CS50" s="17">
        <v>84.5</v>
      </c>
      <c r="CT50" s="17"/>
      <c r="CU50" s="17"/>
      <c r="CV50" s="17"/>
      <c r="CW50" s="823"/>
      <c r="CX50" s="864">
        <f t="array" ref="CX50">IF(COUNT(CQ50:CW50)=0,"",AVERAGE(CQ50:CW50))</f>
        <v>84.36666666666666</v>
      </c>
      <c r="CY50" s="373"/>
      <c r="CZ50" s="17"/>
      <c r="DA50" s="17"/>
      <c r="DB50" s="17"/>
      <c r="DC50" s="17"/>
      <c r="DD50" s="17"/>
      <c r="DE50" s="823"/>
      <c r="DF50" s="923" t="str">
        <f t="array" ref="DF50">IF(COUNT(CY50:DE50)=0,"",AVERAGE(CY50:DE50))</f>
        <v/>
      </c>
      <c r="DG50" s="394"/>
    </row>
    <row r="51" spans="1:111" ht="18" customHeight="1">
      <c r="A51" s="178" t="s">
        <v>185</v>
      </c>
      <c r="B51" s="179"/>
      <c r="C51" s="180"/>
      <c r="D51" s="180"/>
      <c r="E51" s="180"/>
      <c r="F51" s="180"/>
      <c r="G51" s="745"/>
      <c r="H51" s="689" t="str">
        <f t="shared" si="8"/>
        <v/>
      </c>
      <c r="I51" s="394"/>
      <c r="J51" s="179"/>
      <c r="K51" s="18">
        <v>68</v>
      </c>
      <c r="L51" s="181">
        <v>70</v>
      </c>
      <c r="M51" s="181">
        <v>67.5</v>
      </c>
      <c r="N51" s="181">
        <v>70.5</v>
      </c>
      <c r="O51" s="181">
        <v>69.5</v>
      </c>
      <c r="P51" s="824">
        <v>67.099999999999994</v>
      </c>
      <c r="Q51" s="791">
        <f t="array" ref="Q51">IF(COUNT(J51:P51)=0,"",AVERAGE(J51:P51))</f>
        <v>68.766666666666666</v>
      </c>
      <c r="R51" s="394"/>
      <c r="S51" s="374">
        <v>69</v>
      </c>
      <c r="T51" s="18">
        <v>69.5</v>
      </c>
      <c r="U51" s="18">
        <v>68.400000000000006</v>
      </c>
      <c r="V51" s="18">
        <v>68.5</v>
      </c>
      <c r="W51" s="18">
        <v>68.599999999999994</v>
      </c>
      <c r="X51" s="18">
        <v>67.3</v>
      </c>
      <c r="Y51" s="897">
        <v>68.599999999999994</v>
      </c>
      <c r="Z51" s="865">
        <f t="array" ref="Z51">IF(COUNT(S51:Y51)=0,"",AVERAGE(S51:Y51))</f>
        <v>68.55714285714285</v>
      </c>
      <c r="AA51" s="374"/>
      <c r="AB51" s="18"/>
      <c r="AC51" s="18"/>
      <c r="AD51" s="18"/>
      <c r="AE51" s="18"/>
      <c r="AF51" s="18"/>
      <c r="AG51" s="897">
        <v>71</v>
      </c>
      <c r="AH51" s="924">
        <f t="array" ref="AH51">IF(COUNT(AA51:AG51)=0,"",AVERAGE(AA51:AG51))</f>
        <v>71</v>
      </c>
      <c r="AI51" s="461"/>
      <c r="AJ51" s="18"/>
      <c r="AK51" s="18"/>
      <c r="AL51" s="18"/>
      <c r="AM51" s="18"/>
      <c r="AN51" s="18"/>
      <c r="AO51" s="897"/>
      <c r="AP51" s="924" t="str">
        <f t="array" ref="AP51">IF(COUNT(AI51:AO51)=0,"",AVERAGE(AI51:AO51))</f>
        <v/>
      </c>
      <c r="AQ51" s="394"/>
      <c r="AR51" s="461"/>
      <c r="AS51" s="18">
        <v>70</v>
      </c>
      <c r="AT51" s="18"/>
      <c r="AU51" s="18"/>
      <c r="AV51" s="18"/>
      <c r="AW51" s="18">
        <v>70.599999999999994</v>
      </c>
      <c r="AX51" s="897"/>
      <c r="AY51" s="924">
        <f t="array" ref="AY51">IF(COUNT(AR51:AX51)=0,"",AVERAGE(AR51:AX51))</f>
        <v>70.3</v>
      </c>
      <c r="AZ51" s="394"/>
      <c r="BA51" s="461">
        <v>69.2</v>
      </c>
      <c r="BB51" s="18"/>
      <c r="BC51" s="18"/>
      <c r="BD51" s="18"/>
      <c r="BE51" s="18"/>
      <c r="BF51" s="18"/>
      <c r="BG51" s="897"/>
      <c r="BH51" s="924">
        <f t="array" ref="BH51">IF(COUNT(BA51:BG51)=0,"",AVERAGE(BA51:BG51))</f>
        <v>69.2</v>
      </c>
      <c r="BI51" s="394"/>
      <c r="BJ51" s="461"/>
      <c r="BK51" s="18"/>
      <c r="BL51" s="18"/>
      <c r="BM51" s="18"/>
      <c r="BN51" s="18"/>
      <c r="BO51" s="18"/>
      <c r="BP51" s="897">
        <v>69</v>
      </c>
      <c r="BQ51" s="924">
        <f t="array" ref="BQ51">IF(COUNT(BJ51:BP51)=0,"",AVERAGE(BJ51:BP51))</f>
        <v>69</v>
      </c>
      <c r="BR51" s="394"/>
      <c r="BS51" s="461">
        <v>69</v>
      </c>
      <c r="BT51" s="18">
        <v>69.900000000000006</v>
      </c>
      <c r="BU51" s="18">
        <v>71.5</v>
      </c>
      <c r="BV51" s="18">
        <v>69.599999999999994</v>
      </c>
      <c r="BW51" s="18">
        <v>70.7</v>
      </c>
      <c r="BX51" s="18">
        <v>69.599999999999994</v>
      </c>
      <c r="BY51" s="897">
        <v>71</v>
      </c>
      <c r="BZ51" s="924">
        <f t="array" ref="BZ51">IF(COUNT(BS51:BY51)=0,"",AVERAGE(BS51:BY51))</f>
        <v>70.185714285714283</v>
      </c>
      <c r="CA51" s="461">
        <v>70.5</v>
      </c>
      <c r="CB51" s="18">
        <v>69.5</v>
      </c>
      <c r="CC51" s="18">
        <v>69.400000000000006</v>
      </c>
      <c r="CD51" s="18">
        <v>69</v>
      </c>
      <c r="CE51" s="18">
        <v>70.400000000000006</v>
      </c>
      <c r="CF51" s="18">
        <v>70</v>
      </c>
      <c r="CG51" s="897">
        <v>69.8</v>
      </c>
      <c r="CH51" s="924">
        <f t="array" ref="CH51">IF(COUNT(CA51:CG51)=0,"",AVERAGE(CA51:CG51))</f>
        <v>69.8</v>
      </c>
      <c r="CI51" s="461">
        <v>69.5</v>
      </c>
      <c r="CJ51" s="18">
        <v>69.5</v>
      </c>
      <c r="CK51" s="18">
        <v>69.599999999999994</v>
      </c>
      <c r="CL51" s="18">
        <v>69.3</v>
      </c>
      <c r="CM51" s="18">
        <v>71</v>
      </c>
      <c r="CN51" s="18">
        <v>70.900000000000006</v>
      </c>
      <c r="CO51" s="897">
        <v>71.099999999999994</v>
      </c>
      <c r="CP51" s="865">
        <f t="array" ref="CP51">IF(COUNT(CI51:CO51)=0,"",AVERAGE(CI51:CO51))</f>
        <v>70.128571428571419</v>
      </c>
      <c r="CQ51" s="374">
        <v>70.5</v>
      </c>
      <c r="CR51" s="18">
        <v>71.3</v>
      </c>
      <c r="CS51" s="18">
        <v>72</v>
      </c>
      <c r="CT51" s="18"/>
      <c r="CU51" s="18"/>
      <c r="CV51" s="18"/>
      <c r="CW51" s="897"/>
      <c r="CX51" s="865">
        <f t="array" ref="CX51">IF(COUNT(CQ51:CW51)=0,"",AVERAGE(CQ51:CW51))</f>
        <v>71.266666666666666</v>
      </c>
      <c r="CY51" s="374"/>
      <c r="CZ51" s="18"/>
      <c r="DA51" s="18"/>
      <c r="DB51" s="18"/>
      <c r="DC51" s="18"/>
      <c r="DD51" s="18"/>
      <c r="DE51" s="897"/>
      <c r="DF51" s="924" t="str">
        <f t="array" ref="DF51">IF(COUNT(CY51:DE51)=0,"",AVERAGE(CY51:DE51))</f>
        <v/>
      </c>
      <c r="DG51" s="394"/>
    </row>
    <row r="52" spans="1:111" ht="18" customHeight="1">
      <c r="A52" s="182" t="s">
        <v>186</v>
      </c>
      <c r="B52" s="183"/>
      <c r="C52" s="184"/>
      <c r="D52" s="184"/>
      <c r="E52" s="184"/>
      <c r="F52" s="184"/>
      <c r="G52" s="746"/>
      <c r="H52" s="690" t="str">
        <f t="shared" si="8"/>
        <v/>
      </c>
      <c r="I52" s="394"/>
      <c r="J52" s="183"/>
      <c r="K52" s="19">
        <v>50.5</v>
      </c>
      <c r="L52" s="185">
        <v>49.8</v>
      </c>
      <c r="M52" s="185">
        <v>48</v>
      </c>
      <c r="N52" s="185">
        <v>49.2</v>
      </c>
      <c r="O52" s="185">
        <v>50</v>
      </c>
      <c r="P52" s="825">
        <v>50.7</v>
      </c>
      <c r="Q52" s="792">
        <f t="array" ref="Q52">IF(COUNT(J52:P52)=0,"",AVERAGE(J52:P52))</f>
        <v>49.699999999999996</v>
      </c>
      <c r="R52" s="394"/>
      <c r="S52" s="375">
        <v>49.8</v>
      </c>
      <c r="T52" s="19">
        <v>50.1</v>
      </c>
      <c r="U52" s="19">
        <v>50.4</v>
      </c>
      <c r="V52" s="19">
        <v>50</v>
      </c>
      <c r="W52" s="19">
        <v>50.7</v>
      </c>
      <c r="X52" s="19">
        <v>50.9</v>
      </c>
      <c r="Y52" s="898">
        <v>51</v>
      </c>
      <c r="Z52" s="866">
        <f t="array" ref="Z52">IF(COUNT(S52:Y52)=0,"",AVERAGE(S52:Y52))</f>
        <v>50.414285714285711</v>
      </c>
      <c r="AA52" s="375"/>
      <c r="AB52" s="19"/>
      <c r="AC52" s="19"/>
      <c r="AD52" s="19"/>
      <c r="AE52" s="19"/>
      <c r="AF52" s="19"/>
      <c r="AG52" s="898">
        <v>50.5</v>
      </c>
      <c r="AH52" s="925">
        <f t="array" ref="AH52">IF(COUNT(AA52:AG52)=0,"",AVERAGE(AA52:AG52))</f>
        <v>50.5</v>
      </c>
      <c r="AI52" s="462"/>
      <c r="AJ52" s="19"/>
      <c r="AK52" s="19"/>
      <c r="AL52" s="19"/>
      <c r="AM52" s="19"/>
      <c r="AN52" s="19"/>
      <c r="AO52" s="898"/>
      <c r="AP52" s="939" t="str">
        <f t="array" ref="AP52">IF(COUNT(AI52:AO52)=0,"",AVERAGE(AI52:AO52))</f>
        <v/>
      </c>
      <c r="AQ52" s="394"/>
      <c r="AR52" s="462"/>
      <c r="AS52" s="19">
        <v>51</v>
      </c>
      <c r="AT52" s="19"/>
      <c r="AU52" s="19"/>
      <c r="AV52" s="19"/>
      <c r="AW52" s="19">
        <v>51.3</v>
      </c>
      <c r="AX52" s="898"/>
      <c r="AY52" s="939">
        <f t="array" ref="AY52">IF(COUNT(AR52:AX52)=0,"",AVERAGE(AR52:AX52))</f>
        <v>51.15</v>
      </c>
      <c r="AZ52" s="394"/>
      <c r="BA52" s="462">
        <v>51</v>
      </c>
      <c r="BB52" s="19"/>
      <c r="BC52" s="19"/>
      <c r="BD52" s="19"/>
      <c r="BE52" s="19"/>
      <c r="BF52" s="19"/>
      <c r="BG52" s="898"/>
      <c r="BH52" s="939">
        <f t="array" ref="BH52">IF(COUNT(BA52:BG52)=0,"",AVERAGE(BA52:BG52))</f>
        <v>51</v>
      </c>
      <c r="BI52" s="394"/>
      <c r="BJ52" s="462"/>
      <c r="BK52" s="19"/>
      <c r="BL52" s="19"/>
      <c r="BM52" s="19"/>
      <c r="BN52" s="19"/>
      <c r="BO52" s="19"/>
      <c r="BP52" s="898">
        <v>51.2</v>
      </c>
      <c r="BQ52" s="939">
        <f t="array" ref="BQ52">IF(COUNT(BJ52:BP52)=0,"",AVERAGE(BJ52:BP52))</f>
        <v>51.2</v>
      </c>
      <c r="BR52" s="394"/>
      <c r="BS52" s="462">
        <v>51.5</v>
      </c>
      <c r="BT52" s="19">
        <v>52</v>
      </c>
      <c r="BU52" s="19">
        <v>51.7</v>
      </c>
      <c r="BV52" s="19">
        <v>51.8</v>
      </c>
      <c r="BW52" s="19">
        <v>51.9</v>
      </c>
      <c r="BX52" s="19">
        <v>52.1</v>
      </c>
      <c r="BY52" s="898">
        <v>52.6</v>
      </c>
      <c r="BZ52" s="939">
        <f t="array" ref="BZ52">IF(COUNT(BS52:BY52)=0,"",AVERAGE(BS52:BY52))</f>
        <v>51.942857142857143</v>
      </c>
      <c r="CA52" s="462">
        <v>52.3</v>
      </c>
      <c r="CB52" s="19">
        <v>51.8</v>
      </c>
      <c r="CC52" s="19">
        <v>51.5</v>
      </c>
      <c r="CD52" s="19">
        <v>52.1</v>
      </c>
      <c r="CE52" s="19">
        <v>52</v>
      </c>
      <c r="CF52" s="19">
        <v>52.1</v>
      </c>
      <c r="CG52" s="898">
        <v>52.3</v>
      </c>
      <c r="CH52" s="939">
        <f t="array" ref="CH52">IF(COUNT(CA52:CG52)=0,"",AVERAGE(CA52:CG52))</f>
        <v>52.01428571428572</v>
      </c>
      <c r="CI52" s="462">
        <v>52.8</v>
      </c>
      <c r="CJ52" s="19">
        <v>52.1</v>
      </c>
      <c r="CK52" s="19">
        <v>52.4</v>
      </c>
      <c r="CL52" s="19">
        <v>52</v>
      </c>
      <c r="CM52" s="19">
        <v>53.3</v>
      </c>
      <c r="CN52" s="19">
        <v>53</v>
      </c>
      <c r="CO52" s="898">
        <v>52.6</v>
      </c>
      <c r="CP52" s="866">
        <f t="array" ref="CP52">IF(COUNT(CI52:CO52)=0,"",AVERAGE(CI52:CO52))</f>
        <v>52.600000000000009</v>
      </c>
      <c r="CQ52" s="375">
        <v>52.4</v>
      </c>
      <c r="CR52" s="19">
        <v>53</v>
      </c>
      <c r="CS52" s="19">
        <v>53</v>
      </c>
      <c r="CT52" s="19"/>
      <c r="CU52" s="19"/>
      <c r="CV52" s="19"/>
      <c r="CW52" s="898"/>
      <c r="CX52" s="866">
        <f t="array" ref="CX52">IF(COUNT(CQ52:CW52)=0,"",AVERAGE(CQ52:CW52))</f>
        <v>52.800000000000004</v>
      </c>
      <c r="CY52" s="375"/>
      <c r="CZ52" s="19"/>
      <c r="DA52" s="19"/>
      <c r="DB52" s="19"/>
      <c r="DC52" s="19"/>
      <c r="DD52" s="19"/>
      <c r="DE52" s="898"/>
      <c r="DF52" s="939" t="str">
        <f t="array" ref="DF52">IF(COUNT(CY52:DE52)=0,"",AVERAGE(CY52:DE52))</f>
        <v/>
      </c>
      <c r="DG52" s="394"/>
    </row>
    <row r="53" spans="1:111" ht="18" customHeight="1">
      <c r="A53" s="182" t="s">
        <v>187</v>
      </c>
      <c r="B53" s="183"/>
      <c r="C53" s="184"/>
      <c r="D53" s="184"/>
      <c r="E53" s="184"/>
      <c r="F53" s="184"/>
      <c r="G53" s="746"/>
      <c r="H53" s="690" t="str">
        <f t="shared" si="8"/>
        <v/>
      </c>
      <c r="I53" s="394"/>
      <c r="J53" s="183"/>
      <c r="K53" s="19">
        <v>49.5</v>
      </c>
      <c r="L53" s="19">
        <v>49.5</v>
      </c>
      <c r="M53" s="19">
        <v>49.5</v>
      </c>
      <c r="N53" s="186">
        <v>49.7</v>
      </c>
      <c r="O53" s="186">
        <v>52.3</v>
      </c>
      <c r="P53" s="825">
        <v>50.5</v>
      </c>
      <c r="Q53" s="792">
        <f t="array" ref="Q53">IF(COUNT(J53:P53)=0,"",AVERAGE(J53:P53))</f>
        <v>50.166666666666664</v>
      </c>
      <c r="R53" s="394"/>
      <c r="S53" s="375">
        <v>49.8</v>
      </c>
      <c r="T53" s="19">
        <v>50.3</v>
      </c>
      <c r="U53" s="19">
        <v>51</v>
      </c>
      <c r="V53" s="19">
        <v>50.6</v>
      </c>
      <c r="W53" s="19">
        <v>50.9</v>
      </c>
      <c r="X53" s="19">
        <v>51.6</v>
      </c>
      <c r="Y53" s="898">
        <v>52</v>
      </c>
      <c r="Z53" s="866">
        <f t="array" ref="Z53">IF(COUNT(S53:Y53)=0,"",AVERAGE(S53:Y53))</f>
        <v>50.885714285714286</v>
      </c>
      <c r="AA53" s="375"/>
      <c r="AB53" s="19"/>
      <c r="AC53" s="19"/>
      <c r="AD53" s="19"/>
      <c r="AE53" s="19"/>
      <c r="AF53" s="19"/>
      <c r="AG53" s="898">
        <v>51.1</v>
      </c>
      <c r="AH53" s="925">
        <f t="array" ref="AH53">IF(COUNT(AA53:AG53)=0,"",AVERAGE(AA53:AG53))</f>
        <v>51.1</v>
      </c>
      <c r="AI53" s="462"/>
      <c r="AJ53" s="19"/>
      <c r="AK53" s="19"/>
      <c r="AL53" s="19"/>
      <c r="AM53" s="19"/>
      <c r="AN53" s="19"/>
      <c r="AO53" s="898"/>
      <c r="AP53" s="939" t="str">
        <f t="array" ref="AP53">IF(COUNT(AI53:AO53)=0,"",AVERAGE(AI53:AO53))</f>
        <v/>
      </c>
      <c r="AQ53" s="394"/>
      <c r="AR53" s="462"/>
      <c r="AS53" s="19">
        <v>52.1</v>
      </c>
      <c r="AT53" s="19"/>
      <c r="AU53" s="19"/>
      <c r="AV53" s="19"/>
      <c r="AW53" s="19">
        <v>53.4</v>
      </c>
      <c r="AX53" s="898"/>
      <c r="AY53" s="939">
        <f t="array" ref="AY53">IF(COUNT(AR53:AX53)=0,"",AVERAGE(AR53:AX53))</f>
        <v>52.75</v>
      </c>
      <c r="AZ53" s="394"/>
      <c r="BA53" s="462">
        <v>52.2</v>
      </c>
      <c r="BB53" s="19"/>
      <c r="BC53" s="19"/>
      <c r="BD53" s="19"/>
      <c r="BE53" s="19"/>
      <c r="BF53" s="19"/>
      <c r="BG53" s="898"/>
      <c r="BH53" s="939">
        <f t="array" ref="BH53">IF(COUNT(BA53:BG53)=0,"",AVERAGE(BA53:BG53))</f>
        <v>52.2</v>
      </c>
      <c r="BI53" s="394"/>
      <c r="BJ53" s="462"/>
      <c r="BK53" s="19"/>
      <c r="BL53" s="19"/>
      <c r="BM53" s="19"/>
      <c r="BN53" s="19"/>
      <c r="BO53" s="19"/>
      <c r="BP53" s="898">
        <v>52</v>
      </c>
      <c r="BQ53" s="939">
        <f t="array" ref="BQ53">IF(COUNT(BJ53:BP53)=0,"",AVERAGE(BJ53:BP53))</f>
        <v>52</v>
      </c>
      <c r="BR53" s="394"/>
      <c r="BS53" s="462">
        <v>53</v>
      </c>
      <c r="BT53" s="19">
        <v>53</v>
      </c>
      <c r="BU53" s="19">
        <v>52.4</v>
      </c>
      <c r="BV53" s="19">
        <v>52.3</v>
      </c>
      <c r="BW53" s="19">
        <v>53.3</v>
      </c>
      <c r="BX53" s="19">
        <v>52.7</v>
      </c>
      <c r="BY53" s="898">
        <v>52.6</v>
      </c>
      <c r="BZ53" s="939">
        <f t="array" ref="BZ53">IF(COUNT(BS53:BY53)=0,"",AVERAGE(BS53:BY53))</f>
        <v>52.75714285714286</v>
      </c>
      <c r="CA53" s="462">
        <v>52.9</v>
      </c>
      <c r="CB53" s="19">
        <v>53</v>
      </c>
      <c r="CC53" s="19">
        <v>52.6</v>
      </c>
      <c r="CD53" s="19">
        <v>52.9</v>
      </c>
      <c r="CE53" s="19">
        <v>52.9</v>
      </c>
      <c r="CF53" s="19">
        <v>52.9</v>
      </c>
      <c r="CG53" s="898">
        <v>52.9</v>
      </c>
      <c r="CH53" s="939">
        <f t="array" ref="CH53">IF(COUNT(CA53:CG53)=0,"",AVERAGE(CA53:CG53))</f>
        <v>52.871428571428567</v>
      </c>
      <c r="CI53" s="462">
        <v>53</v>
      </c>
      <c r="CJ53" s="19">
        <v>52.5</v>
      </c>
      <c r="CK53" s="19">
        <v>53.4</v>
      </c>
      <c r="CL53" s="19">
        <v>52.9</v>
      </c>
      <c r="CM53" s="19">
        <v>53.7</v>
      </c>
      <c r="CN53" s="19">
        <v>54</v>
      </c>
      <c r="CO53" s="898">
        <v>53.4</v>
      </c>
      <c r="CP53" s="866">
        <f t="array" ref="CP53">IF(COUNT(CI53:CO53)=0,"",AVERAGE(CI53:CO53))</f>
        <v>53.271428571428565</v>
      </c>
      <c r="CQ53" s="375">
        <v>53.1</v>
      </c>
      <c r="CR53" s="19">
        <v>53.5</v>
      </c>
      <c r="CS53" s="19">
        <v>54</v>
      </c>
      <c r="CT53" s="19"/>
      <c r="CU53" s="19"/>
      <c r="CV53" s="19"/>
      <c r="CW53" s="898"/>
      <c r="CX53" s="866">
        <f t="array" ref="CX53">IF(COUNT(CQ53:CW53)=0,"",AVERAGE(CQ53:CW53))</f>
        <v>53.533333333333331</v>
      </c>
      <c r="CY53" s="375"/>
      <c r="CZ53" s="19"/>
      <c r="DA53" s="19"/>
      <c r="DB53" s="19"/>
      <c r="DC53" s="19"/>
      <c r="DD53" s="19"/>
      <c r="DE53" s="898"/>
      <c r="DF53" s="939" t="str">
        <f t="array" ref="DF53">IF(COUNT(CY53:DE53)=0,"",AVERAGE(CY53:DE53))</f>
        <v/>
      </c>
      <c r="DG53" s="394"/>
    </row>
    <row r="54" spans="1:111" ht="18" customHeight="1">
      <c r="A54" s="187" t="s">
        <v>188</v>
      </c>
      <c r="B54" s="188"/>
      <c r="C54" s="189"/>
      <c r="D54" s="189"/>
      <c r="E54" s="189"/>
      <c r="F54" s="189"/>
      <c r="G54" s="747"/>
      <c r="H54" s="691" t="str">
        <f t="shared" si="8"/>
        <v/>
      </c>
      <c r="I54" s="394"/>
      <c r="J54" s="188"/>
      <c r="K54" s="20">
        <v>33.700000000000003</v>
      </c>
      <c r="L54" s="190">
        <v>32.799999999999997</v>
      </c>
      <c r="M54" s="190">
        <v>32</v>
      </c>
      <c r="N54" s="190">
        <v>32.9</v>
      </c>
      <c r="O54" s="190">
        <v>32.5</v>
      </c>
      <c r="P54" s="826">
        <v>31.6</v>
      </c>
      <c r="Q54" s="793">
        <f t="array" ref="Q54">IF(COUNT(J54:P54)=0,"",AVERAGE(J54:P54))</f>
        <v>32.583333333333336</v>
      </c>
      <c r="R54" s="394"/>
      <c r="S54" s="376">
        <v>32.9</v>
      </c>
      <c r="T54" s="20">
        <v>32.200000000000003</v>
      </c>
      <c r="U54" s="20">
        <v>32.6</v>
      </c>
      <c r="V54" s="20">
        <v>32.5</v>
      </c>
      <c r="W54" s="20">
        <v>33</v>
      </c>
      <c r="X54" s="20">
        <v>32</v>
      </c>
      <c r="Y54" s="899">
        <v>32.299999999999997</v>
      </c>
      <c r="Z54" s="867">
        <f t="array" ref="Z54">IF(COUNT(S54:Y54)=0,"",AVERAGE(S54:Y54))</f>
        <v>32.5</v>
      </c>
      <c r="AA54" s="376"/>
      <c r="AB54" s="20"/>
      <c r="AC54" s="20"/>
      <c r="AD54" s="20"/>
      <c r="AE54" s="20"/>
      <c r="AF54" s="20"/>
      <c r="AG54" s="899">
        <v>33.1</v>
      </c>
      <c r="AH54" s="926">
        <f t="array" ref="AH54">IF(COUNT(AA54:AG54)=0,"",AVERAGE(AA54:AG54))</f>
        <v>33.1</v>
      </c>
      <c r="AI54" s="463"/>
      <c r="AJ54" s="20"/>
      <c r="AK54" s="20"/>
      <c r="AL54" s="20"/>
      <c r="AM54" s="20"/>
      <c r="AN54" s="20"/>
      <c r="AO54" s="899"/>
      <c r="AP54" s="926" t="str">
        <f t="array" ref="AP54">IF(COUNT(AI54:AO54)=0,"",AVERAGE(AI54:AO54))</f>
        <v/>
      </c>
      <c r="AQ54" s="394"/>
      <c r="AR54" s="463"/>
      <c r="AS54" s="20">
        <v>32.5</v>
      </c>
      <c r="AT54" s="20"/>
      <c r="AU54" s="20"/>
      <c r="AV54" s="20"/>
      <c r="AW54" s="20">
        <v>33.299999999999997</v>
      </c>
      <c r="AX54" s="899"/>
      <c r="AY54" s="926">
        <f t="array" ref="AY54">IF(COUNT(AR54:AX54)=0,"",AVERAGE(AR54:AX54))</f>
        <v>32.9</v>
      </c>
      <c r="AZ54" s="394"/>
      <c r="BA54" s="463">
        <v>32.5</v>
      </c>
      <c r="BB54" s="20"/>
      <c r="BC54" s="20"/>
      <c r="BD54" s="20"/>
      <c r="BE54" s="20"/>
      <c r="BF54" s="20"/>
      <c r="BG54" s="899"/>
      <c r="BH54" s="926">
        <f t="array" ref="BH54">IF(COUNT(BA54:BG54)=0,"",AVERAGE(BA54:BG54))</f>
        <v>32.5</v>
      </c>
      <c r="BI54" s="394"/>
      <c r="BJ54" s="463"/>
      <c r="BK54" s="20"/>
      <c r="BL54" s="20"/>
      <c r="BM54" s="20"/>
      <c r="BN54" s="20"/>
      <c r="BO54" s="20"/>
      <c r="BP54" s="899">
        <v>32.6</v>
      </c>
      <c r="BQ54" s="926">
        <f t="array" ref="BQ54">IF(COUNT(BJ54:BP54)=0,"",AVERAGE(BJ54:BP54))</f>
        <v>32.6</v>
      </c>
      <c r="BR54" s="394"/>
      <c r="BS54" s="463">
        <v>32.6</v>
      </c>
      <c r="BT54" s="20">
        <v>33</v>
      </c>
      <c r="BU54" s="20">
        <v>33</v>
      </c>
      <c r="BV54" s="20">
        <v>32.9</v>
      </c>
      <c r="BW54" s="20">
        <v>33</v>
      </c>
      <c r="BX54" s="20">
        <v>32.9</v>
      </c>
      <c r="BY54" s="899">
        <v>33</v>
      </c>
      <c r="BZ54" s="926">
        <f t="array" ref="BZ54">IF(COUNT(BS54:BY54)=0,"",AVERAGE(BS54:BY54))</f>
        <v>32.914285714285718</v>
      </c>
      <c r="CA54" s="463">
        <v>32.9</v>
      </c>
      <c r="CB54" s="20">
        <v>32.9</v>
      </c>
      <c r="CC54" s="20">
        <v>33</v>
      </c>
      <c r="CD54" s="20">
        <v>32.9</v>
      </c>
      <c r="CE54" s="20">
        <v>33</v>
      </c>
      <c r="CF54" s="20">
        <v>33.4</v>
      </c>
      <c r="CG54" s="899">
        <v>33</v>
      </c>
      <c r="CH54" s="926">
        <f t="array" ref="CH54">IF(COUNT(CA54:CG54)=0,"",AVERAGE(CA54:CG54))</f>
        <v>33.014285714285712</v>
      </c>
      <c r="CI54" s="463">
        <v>33</v>
      </c>
      <c r="CJ54" s="20">
        <v>32.6</v>
      </c>
      <c r="CK54" s="20">
        <v>33</v>
      </c>
      <c r="CL54" s="20">
        <v>33</v>
      </c>
      <c r="CM54" s="20">
        <v>33.1</v>
      </c>
      <c r="CN54" s="20">
        <v>33.200000000000003</v>
      </c>
      <c r="CO54" s="899">
        <v>33</v>
      </c>
      <c r="CP54" s="867">
        <f t="array" ref="CP54">IF(COUNT(CI54:CO54)=0,"",AVERAGE(CI54:CO54))</f>
        <v>32.98571428571428</v>
      </c>
      <c r="CQ54" s="376">
        <v>33</v>
      </c>
      <c r="CR54" s="20">
        <v>33</v>
      </c>
      <c r="CS54" s="20">
        <v>32.299999999999997</v>
      </c>
      <c r="CT54" s="20"/>
      <c r="CU54" s="20"/>
      <c r="CV54" s="20"/>
      <c r="CW54" s="899"/>
      <c r="CX54" s="867">
        <f t="array" ref="CX54">IF(COUNT(CQ54:CW54)=0,"",AVERAGE(CQ54:CW54))</f>
        <v>32.766666666666666</v>
      </c>
      <c r="CY54" s="376"/>
      <c r="CZ54" s="20"/>
      <c r="DA54" s="20"/>
      <c r="DB54" s="20"/>
      <c r="DC54" s="20"/>
      <c r="DD54" s="20"/>
      <c r="DE54" s="899"/>
      <c r="DF54" s="926" t="str">
        <f t="array" ref="DF54">IF(COUNT(CY54:DE54)=0,"",AVERAGE(CY54:DE54))</f>
        <v/>
      </c>
      <c r="DG54" s="394"/>
    </row>
    <row r="55" spans="1:111" ht="18" customHeight="1">
      <c r="A55" s="187" t="s">
        <v>189</v>
      </c>
      <c r="B55" s="188"/>
      <c r="C55" s="189"/>
      <c r="D55" s="189"/>
      <c r="E55" s="189"/>
      <c r="F55" s="189"/>
      <c r="G55" s="747"/>
      <c r="H55" s="691" t="str">
        <f t="shared" si="8"/>
        <v/>
      </c>
      <c r="I55" s="394"/>
      <c r="J55" s="188"/>
      <c r="K55" s="20">
        <v>33.700000000000003</v>
      </c>
      <c r="L55" s="190">
        <v>33.299999999999997</v>
      </c>
      <c r="M55" s="190">
        <v>33.200000000000003</v>
      </c>
      <c r="N55" s="191">
        <v>33.799999999999997</v>
      </c>
      <c r="O55" s="191">
        <v>33.799999999999997</v>
      </c>
      <c r="P55" s="826">
        <v>33.5</v>
      </c>
      <c r="Q55" s="793">
        <f t="array" ref="Q55">IF(COUNT(J55:P55)=0,"",AVERAGE(J55:P55))</f>
        <v>33.550000000000004</v>
      </c>
      <c r="R55" s="394"/>
      <c r="S55" s="376">
        <v>33.9</v>
      </c>
      <c r="T55" s="20">
        <v>33.5</v>
      </c>
      <c r="U55" s="20">
        <v>33.5</v>
      </c>
      <c r="V55" s="20">
        <v>33.5</v>
      </c>
      <c r="W55" s="20">
        <v>33.5</v>
      </c>
      <c r="X55" s="20">
        <v>33.4</v>
      </c>
      <c r="Y55" s="899">
        <v>33.5</v>
      </c>
      <c r="Z55" s="867">
        <f t="array" ref="Z55">IF(COUNT(S55:Y55)=0,"",AVERAGE(S55:Y55))</f>
        <v>33.542857142857144</v>
      </c>
      <c r="AA55" s="376"/>
      <c r="AB55" s="20"/>
      <c r="AC55" s="20"/>
      <c r="AD55" s="20"/>
      <c r="AE55" s="20"/>
      <c r="AF55" s="20"/>
      <c r="AG55" s="899">
        <v>33.700000000000003</v>
      </c>
      <c r="AH55" s="926">
        <f t="array" ref="AH55">IF(COUNT(AA55:AG55)=0,"",AVERAGE(AA55:AG55))</f>
        <v>33.700000000000003</v>
      </c>
      <c r="AI55" s="463"/>
      <c r="AJ55" s="20"/>
      <c r="AK55" s="20"/>
      <c r="AL55" s="20"/>
      <c r="AM55" s="20"/>
      <c r="AN55" s="20"/>
      <c r="AO55" s="899"/>
      <c r="AP55" s="926" t="str">
        <f t="array" ref="AP55">IF(COUNT(AI55:AO55)=0,"",AVERAGE(AI55:AO55))</f>
        <v/>
      </c>
      <c r="AQ55" s="394"/>
      <c r="AR55" s="463"/>
      <c r="AS55" s="20">
        <v>33.4</v>
      </c>
      <c r="AT55" s="20"/>
      <c r="AU55" s="20"/>
      <c r="AV55" s="20"/>
      <c r="AW55" s="20">
        <v>33.700000000000003</v>
      </c>
      <c r="AX55" s="899"/>
      <c r="AY55" s="926">
        <f t="array" ref="AY55">IF(COUNT(AR55:AX55)=0,"",AVERAGE(AR55:AX55))</f>
        <v>33.549999999999997</v>
      </c>
      <c r="AZ55" s="394"/>
      <c r="BA55" s="463">
        <v>33.200000000000003</v>
      </c>
      <c r="BB55" s="20"/>
      <c r="BC55" s="20"/>
      <c r="BD55" s="20"/>
      <c r="BE55" s="20"/>
      <c r="BF55" s="20"/>
      <c r="BG55" s="899"/>
      <c r="BH55" s="926">
        <f t="array" ref="BH55">IF(COUNT(BA55:BG55)=0,"",AVERAGE(BA55:BG55))</f>
        <v>33.200000000000003</v>
      </c>
      <c r="BI55" s="394"/>
      <c r="BJ55" s="463"/>
      <c r="BK55" s="20"/>
      <c r="BL55" s="20"/>
      <c r="BM55" s="20"/>
      <c r="BN55" s="20"/>
      <c r="BO55" s="20"/>
      <c r="BP55" s="899">
        <v>33.700000000000003</v>
      </c>
      <c r="BQ55" s="926">
        <f t="array" ref="BQ55">IF(COUNT(BJ55:BP55)=0,"",AVERAGE(BJ55:BP55))</f>
        <v>33.700000000000003</v>
      </c>
      <c r="BR55" s="394"/>
      <c r="BS55" s="463">
        <v>33.700000000000003</v>
      </c>
      <c r="BT55" s="20">
        <v>33.6</v>
      </c>
      <c r="BU55" s="20">
        <v>33.1</v>
      </c>
      <c r="BV55" s="20">
        <v>34.1</v>
      </c>
      <c r="BW55" s="20">
        <v>33</v>
      </c>
      <c r="BX55" s="20">
        <v>33.1</v>
      </c>
      <c r="BY55" s="899">
        <v>33.4</v>
      </c>
      <c r="BZ55" s="926">
        <f t="array" ref="BZ55">IF(COUNT(BS55:BY55)=0,"",AVERAGE(BS55:BY55))</f>
        <v>33.428571428571431</v>
      </c>
      <c r="CA55" s="463">
        <v>33.799999999999997</v>
      </c>
      <c r="CB55" s="20">
        <v>33.9</v>
      </c>
      <c r="CC55" s="20">
        <v>34</v>
      </c>
      <c r="CD55" s="20">
        <v>34</v>
      </c>
      <c r="CE55" s="20">
        <v>33.700000000000003</v>
      </c>
      <c r="CF55" s="20">
        <v>34</v>
      </c>
      <c r="CG55" s="899">
        <v>34.200000000000003</v>
      </c>
      <c r="CH55" s="926">
        <f t="array" ref="CH55">IF(COUNT(CA55:CG55)=0,"",AVERAGE(CA55:CG55))</f>
        <v>33.942857142857136</v>
      </c>
      <c r="CI55" s="463">
        <v>34</v>
      </c>
      <c r="CJ55" s="20">
        <v>33.4</v>
      </c>
      <c r="CK55" s="20">
        <v>33.9</v>
      </c>
      <c r="CL55" s="20">
        <v>34.200000000000003</v>
      </c>
      <c r="CM55" s="20">
        <v>34</v>
      </c>
      <c r="CN55" s="20">
        <v>34</v>
      </c>
      <c r="CO55" s="899">
        <v>33.5</v>
      </c>
      <c r="CP55" s="867">
        <f t="array" ref="CP55">IF(COUNT(CI55:CO55)=0,"",AVERAGE(CI55:CO55))</f>
        <v>33.857142857142854</v>
      </c>
      <c r="CQ55" s="376">
        <v>33.5</v>
      </c>
      <c r="CR55" s="20">
        <v>33.700000000000003</v>
      </c>
      <c r="CS55" s="20">
        <v>34</v>
      </c>
      <c r="CT55" s="20"/>
      <c r="CU55" s="20"/>
      <c r="CV55" s="20"/>
      <c r="CW55" s="899"/>
      <c r="CX55" s="867">
        <f t="array" ref="CX55">IF(COUNT(CQ55:CW55)=0,"",AVERAGE(CQ55:CW55))</f>
        <v>33.733333333333334</v>
      </c>
      <c r="CY55" s="376"/>
      <c r="CZ55" s="20"/>
      <c r="DA55" s="20"/>
      <c r="DB55" s="20"/>
      <c r="DC55" s="20"/>
      <c r="DD55" s="20"/>
      <c r="DE55" s="899"/>
      <c r="DF55" s="926" t="str">
        <f t="array" ref="DF55">IF(COUNT(CY55:DE55)=0,"",AVERAGE(CY55:DE55))</f>
        <v/>
      </c>
      <c r="DG55" s="394"/>
    </row>
    <row r="56" spans="1:111" ht="18" customHeight="1">
      <c r="A56" s="40"/>
      <c r="B56" s="41"/>
      <c r="C56" s="42"/>
      <c r="D56" s="42"/>
      <c r="E56" s="42"/>
      <c r="F56" s="42"/>
      <c r="G56" s="708"/>
      <c r="H56" s="653"/>
      <c r="I56" s="385"/>
      <c r="J56" s="41"/>
      <c r="K56" s="42"/>
      <c r="L56" s="42"/>
      <c r="M56" s="42"/>
      <c r="N56" s="42"/>
      <c r="O56" s="42"/>
      <c r="P56" s="708"/>
      <c r="Q56" s="760"/>
      <c r="R56" s="385"/>
      <c r="S56" s="42"/>
      <c r="T56" s="42"/>
      <c r="U56" s="42"/>
      <c r="V56" s="42"/>
      <c r="W56" s="42"/>
      <c r="X56" s="42"/>
      <c r="Y56" s="708"/>
      <c r="Z56" s="831"/>
      <c r="AA56" s="42"/>
      <c r="AB56" s="42"/>
      <c r="AC56" s="42"/>
      <c r="AD56" s="42"/>
      <c r="AE56" s="42"/>
      <c r="AF56" s="42"/>
      <c r="AG56" s="708"/>
      <c r="AH56" s="760"/>
      <c r="AI56" s="437"/>
      <c r="AJ56" s="42"/>
      <c r="AK56" s="42"/>
      <c r="AL56" s="42"/>
      <c r="AM56" s="42"/>
      <c r="AN56" s="42"/>
      <c r="AO56" s="708"/>
      <c r="AP56" s="760"/>
      <c r="AQ56" s="385"/>
      <c r="AR56" s="437"/>
      <c r="AS56" s="42"/>
      <c r="AT56" s="42"/>
      <c r="AU56" s="42"/>
      <c r="AV56" s="42"/>
      <c r="AW56" s="42"/>
      <c r="AX56" s="708"/>
      <c r="AY56" s="760"/>
      <c r="AZ56" s="385"/>
      <c r="BA56" s="437"/>
      <c r="BB56" s="42"/>
      <c r="BC56" s="42"/>
      <c r="BD56" s="42"/>
      <c r="BE56" s="42"/>
      <c r="BF56" s="42"/>
      <c r="BG56" s="708"/>
      <c r="BH56" s="760"/>
      <c r="BI56" s="385"/>
      <c r="BJ56" s="437"/>
      <c r="BK56" s="42"/>
      <c r="BL56" s="42"/>
      <c r="BM56" s="42"/>
      <c r="BN56" s="42"/>
      <c r="BO56" s="42"/>
      <c r="BP56" s="708"/>
      <c r="BQ56" s="760"/>
      <c r="BR56" s="385"/>
      <c r="BS56" s="437"/>
      <c r="BT56" s="42"/>
      <c r="BU56" s="42"/>
      <c r="BV56" s="42"/>
      <c r="BW56" s="42"/>
      <c r="BX56" s="42"/>
      <c r="BY56" s="708"/>
      <c r="BZ56" s="760"/>
      <c r="CA56" s="437"/>
      <c r="CB56" s="42"/>
      <c r="CC56" s="42"/>
      <c r="CD56" s="42"/>
      <c r="CE56" s="42"/>
      <c r="CF56" s="42"/>
      <c r="CG56" s="708"/>
      <c r="CH56" s="760"/>
      <c r="CI56" s="437"/>
      <c r="CJ56" s="42"/>
      <c r="CK56" s="42"/>
      <c r="CL56" s="42"/>
      <c r="CM56" s="42"/>
      <c r="CN56" s="42"/>
      <c r="CO56" s="708"/>
      <c r="CP56" s="831"/>
      <c r="CQ56" s="42"/>
      <c r="CR56" s="42"/>
      <c r="CS56" s="42"/>
      <c r="CT56" s="42"/>
      <c r="CU56" s="42"/>
      <c r="CV56" s="42"/>
      <c r="CW56" s="708"/>
      <c r="CX56" s="831"/>
      <c r="CY56" s="42"/>
      <c r="CZ56" s="42"/>
      <c r="DA56" s="42"/>
      <c r="DB56" s="42"/>
      <c r="DC56" s="42"/>
      <c r="DD56" s="42"/>
      <c r="DE56" s="708"/>
      <c r="DF56" s="760"/>
      <c r="DG56" s="385"/>
    </row>
    <row r="57" spans="1:111" ht="28" customHeight="1">
      <c r="A57" s="43" t="s">
        <v>453</v>
      </c>
      <c r="B57" s="44"/>
      <c r="C57" s="45"/>
      <c r="D57" s="45"/>
      <c r="E57" s="45"/>
      <c r="F57" s="45"/>
      <c r="G57" s="709"/>
      <c r="H57" s="654"/>
      <c r="I57" s="387"/>
      <c r="J57" s="1893" t="s">
        <v>190</v>
      </c>
      <c r="K57" s="1847"/>
      <c r="L57" s="1847"/>
      <c r="M57" s="1847"/>
      <c r="N57" s="1847"/>
      <c r="O57" s="1847"/>
      <c r="P57" s="1891"/>
      <c r="Q57" s="761"/>
      <c r="R57" s="387"/>
      <c r="S57" s="1894"/>
      <c r="T57" s="1847"/>
      <c r="U57" s="1847"/>
      <c r="V57" s="1847"/>
      <c r="W57" s="1847"/>
      <c r="X57" s="1847"/>
      <c r="Y57" s="1891"/>
      <c r="Z57" s="832"/>
      <c r="AA57" s="1894"/>
      <c r="AB57" s="1847"/>
      <c r="AC57" s="1847"/>
      <c r="AD57" s="1847"/>
      <c r="AE57" s="1847"/>
      <c r="AF57" s="1847"/>
      <c r="AG57" s="1891"/>
      <c r="AH57" s="905" t="s">
        <v>191</v>
      </c>
      <c r="AI57" s="1894"/>
      <c r="AJ57" s="1847"/>
      <c r="AK57" s="1847"/>
      <c r="AL57" s="1847"/>
      <c r="AM57" s="1847"/>
      <c r="AN57" s="1847"/>
      <c r="AO57" s="1891"/>
      <c r="AP57" s="761"/>
      <c r="AQ57" s="387"/>
      <c r="AR57" s="1894"/>
      <c r="AS57" s="1847"/>
      <c r="AT57" s="1847"/>
      <c r="AU57" s="1847"/>
      <c r="AV57" s="1847"/>
      <c r="AW57" s="1847"/>
      <c r="AX57" s="1891"/>
      <c r="AY57" s="761"/>
      <c r="AZ57" s="387"/>
      <c r="BA57" s="1894"/>
      <c r="BB57" s="1847"/>
      <c r="BC57" s="1847"/>
      <c r="BD57" s="1847"/>
      <c r="BE57" s="1847"/>
      <c r="BF57" s="1847"/>
      <c r="BG57" s="1891"/>
      <c r="BH57" s="761"/>
      <c r="BI57" s="387"/>
      <c r="BJ57" s="1894"/>
      <c r="BK57" s="1847"/>
      <c r="BL57" s="1847"/>
      <c r="BM57" s="1847"/>
      <c r="BN57" s="1847"/>
      <c r="BO57" s="1847"/>
      <c r="BP57" s="1891"/>
      <c r="BQ57" s="761"/>
      <c r="BR57" s="387"/>
      <c r="BS57" s="1894"/>
      <c r="BT57" s="1847"/>
      <c r="BU57" s="1847"/>
      <c r="BV57" s="1847"/>
      <c r="BW57" s="1847"/>
      <c r="BX57" s="1847"/>
      <c r="BY57" s="1891"/>
      <c r="BZ57" s="761"/>
      <c r="CA57" s="1894"/>
      <c r="CB57" s="1847"/>
      <c r="CC57" s="1847"/>
      <c r="CD57" s="1847"/>
      <c r="CE57" s="1847"/>
      <c r="CF57" s="1847"/>
      <c r="CG57" s="1891"/>
      <c r="CH57" s="761"/>
      <c r="CI57" s="1894"/>
      <c r="CJ57" s="1847"/>
      <c r="CK57" s="1847"/>
      <c r="CL57" s="1847"/>
      <c r="CM57" s="1847"/>
      <c r="CN57" s="1847"/>
      <c r="CO57" s="1891"/>
      <c r="CP57" s="832"/>
      <c r="CQ57" s="1894"/>
      <c r="CR57" s="1847"/>
      <c r="CS57" s="1847"/>
      <c r="CT57" s="1847"/>
      <c r="CU57" s="1847"/>
      <c r="CV57" s="1847"/>
      <c r="CW57" s="1891"/>
      <c r="CX57" s="832"/>
      <c r="CY57" s="1894"/>
      <c r="CZ57" s="1847"/>
      <c r="DA57" s="1847"/>
      <c r="DB57" s="1847"/>
      <c r="DC57" s="1847"/>
      <c r="DD57" s="1847"/>
      <c r="DE57" s="1891"/>
      <c r="DF57" s="761"/>
      <c r="DG57" s="387"/>
    </row>
    <row r="58" spans="1:111" ht="18" customHeight="1">
      <c r="A58" s="46" t="s">
        <v>192</v>
      </c>
      <c r="B58" s="47">
        <v>48</v>
      </c>
      <c r="C58" s="48" t="s">
        <v>46</v>
      </c>
      <c r="D58" s="48" t="s">
        <v>46</v>
      </c>
      <c r="E58" s="48" t="s">
        <v>46</v>
      </c>
      <c r="F58" s="48">
        <v>58</v>
      </c>
      <c r="G58" s="710">
        <v>58</v>
      </c>
      <c r="H58" s="655">
        <f t="array" ref="H58">IF(COUNT(B58:G58)=0,"",AVERAGE(B58:G58))</f>
        <v>54.666666666666664</v>
      </c>
      <c r="I58" s="388"/>
      <c r="J58" s="47">
        <v>58</v>
      </c>
      <c r="K58" s="48">
        <v>60</v>
      </c>
      <c r="L58" s="48">
        <v>58</v>
      </c>
      <c r="M58" s="48">
        <v>59</v>
      </c>
      <c r="N58" s="48">
        <v>60</v>
      </c>
      <c r="O58" s="48">
        <v>62</v>
      </c>
      <c r="P58" s="710">
        <v>52</v>
      </c>
      <c r="Q58" s="762">
        <f t="array" ref="Q58">IF(COUNT(J58:P58)=0,"",AVERAGE(J58:P58))</f>
        <v>58.428571428571431</v>
      </c>
      <c r="R58" s="388"/>
      <c r="S58" s="351">
        <v>50</v>
      </c>
      <c r="T58" s="48">
        <v>61</v>
      </c>
      <c r="U58" s="48">
        <v>60</v>
      </c>
      <c r="V58" s="48">
        <v>65</v>
      </c>
      <c r="W58" s="48">
        <v>58</v>
      </c>
      <c r="X58" s="48">
        <v>60</v>
      </c>
      <c r="Y58" s="710">
        <v>55</v>
      </c>
      <c r="Z58" s="833">
        <f t="array" ref="Z58">IF(COUNT(S58:Y58)=0,"",AVERAGE(S58:Y58))</f>
        <v>58.428571428571431</v>
      </c>
      <c r="AA58" s="351">
        <v>63</v>
      </c>
      <c r="AB58" s="48">
        <v>63</v>
      </c>
      <c r="AC58" s="48">
        <v>63</v>
      </c>
      <c r="AD58" s="48" t="s">
        <v>46</v>
      </c>
      <c r="AE58" s="48">
        <v>54</v>
      </c>
      <c r="AF58" s="48" t="s">
        <v>46</v>
      </c>
      <c r="AG58" s="710">
        <v>51</v>
      </c>
      <c r="AH58" s="762">
        <f t="array" ref="AH58">IF(COUNT(AA58:AG58)=0,"",AVERAGE(AA58:AG58))</f>
        <v>58.8</v>
      </c>
      <c r="AI58" s="438">
        <v>57</v>
      </c>
      <c r="AJ58" s="48">
        <v>67</v>
      </c>
      <c r="AK58" s="48">
        <v>67</v>
      </c>
      <c r="AL58" s="48">
        <v>53</v>
      </c>
      <c r="AM58" s="48">
        <v>63</v>
      </c>
      <c r="AN58" s="48">
        <v>53</v>
      </c>
      <c r="AO58" s="710" t="s">
        <v>46</v>
      </c>
      <c r="AP58" s="762">
        <f t="array" ref="AP58">IF(COUNT(AI58:AO58)=0,"",AVERAGE(AI58:AO58))</f>
        <v>60</v>
      </c>
      <c r="AQ58" s="388"/>
      <c r="AR58" s="438" t="s">
        <v>46</v>
      </c>
      <c r="AS58" s="48">
        <v>61</v>
      </c>
      <c r="AT58" s="48">
        <v>70</v>
      </c>
      <c r="AU58" s="48" t="s">
        <v>46</v>
      </c>
      <c r="AV58" s="48">
        <v>67</v>
      </c>
      <c r="AW58" s="48"/>
      <c r="AX58" s="710"/>
      <c r="AY58" s="762">
        <f t="array" ref="AY58">IF(COUNT(AR58:AX58)=0,"",AVERAGE(AR58:AX58))</f>
        <v>66</v>
      </c>
      <c r="AZ58" s="388"/>
      <c r="BA58" s="438">
        <v>62</v>
      </c>
      <c r="BB58" s="48">
        <v>64</v>
      </c>
      <c r="BC58" s="48">
        <v>72</v>
      </c>
      <c r="BD58" s="48"/>
      <c r="BE58" s="48"/>
      <c r="BF58" s="48"/>
      <c r="BG58" s="710"/>
      <c r="BH58" s="762">
        <f t="array" ref="BH58">IF(COUNT(BA58:BG58)=0,"",AVERAGE(BA58:BG58))</f>
        <v>66</v>
      </c>
      <c r="BI58" s="388"/>
      <c r="BJ58" s="438"/>
      <c r="BK58" s="48"/>
      <c r="BL58" s="48"/>
      <c r="BM58" s="48"/>
      <c r="BN58" s="48">
        <v>69</v>
      </c>
      <c r="BO58" s="48" t="s">
        <v>46</v>
      </c>
      <c r="BP58" s="710">
        <v>65</v>
      </c>
      <c r="BQ58" s="762">
        <f t="array" ref="BQ58">IF(COUNT(BJ58:BP58)=0,"",AVERAGE(BJ58:BP58))</f>
        <v>67</v>
      </c>
      <c r="BR58" s="388"/>
      <c r="BS58" s="1038">
        <v>65</v>
      </c>
      <c r="BT58" s="48">
        <v>61</v>
      </c>
      <c r="BU58" s="48">
        <v>63</v>
      </c>
      <c r="BV58" s="48">
        <v>68</v>
      </c>
      <c r="BW58" s="48">
        <v>69</v>
      </c>
      <c r="BX58" s="48">
        <v>60</v>
      </c>
      <c r="BY58" s="710">
        <v>58</v>
      </c>
      <c r="BZ58" s="762">
        <f t="array" ref="BZ58">IF(COUNT(BS58:BY58)=0,"",AVERAGE(BS58:BY58))</f>
        <v>63.428571428571431</v>
      </c>
      <c r="CA58" s="1038">
        <v>58</v>
      </c>
      <c r="CB58" s="48">
        <v>58</v>
      </c>
      <c r="CC58" s="48">
        <v>60</v>
      </c>
      <c r="CD58" s="48">
        <v>58</v>
      </c>
      <c r="CE58" s="48">
        <v>63</v>
      </c>
      <c r="CF58" s="48">
        <v>58</v>
      </c>
      <c r="CG58" s="710" t="s">
        <v>46</v>
      </c>
      <c r="CH58" s="762">
        <f t="array" ref="CH58">IF(COUNT(CA58:CG58)=0,"",AVERAGE(CA58:CG58))</f>
        <v>59.166666666666664</v>
      </c>
      <c r="CI58" s="1038">
        <v>60</v>
      </c>
      <c r="CJ58" s="48">
        <v>57</v>
      </c>
      <c r="CK58" s="48">
        <v>57</v>
      </c>
      <c r="CL58" s="48">
        <v>59</v>
      </c>
      <c r="CM58" s="48">
        <v>62</v>
      </c>
      <c r="CN58" s="48">
        <v>72</v>
      </c>
      <c r="CO58" s="710">
        <v>57</v>
      </c>
      <c r="CP58" s="833">
        <f t="array" ref="CP58">IF(COUNT(CI58:CO58)=0,"",AVERAGE(CI58:CO58))</f>
        <v>60.571428571428569</v>
      </c>
      <c r="CQ58" s="1132">
        <v>56</v>
      </c>
      <c r="CR58" s="48">
        <v>59</v>
      </c>
      <c r="CS58" s="48">
        <v>61</v>
      </c>
      <c r="CT58" s="48"/>
      <c r="CU58" s="48"/>
      <c r="CV58" s="48"/>
      <c r="CW58" s="710"/>
      <c r="CX58" s="833">
        <f t="array" ref="CX58">IF(COUNT(CQ58:CW58)=0,"",AVERAGE(CQ58:CW58))</f>
        <v>58.666666666666664</v>
      </c>
      <c r="CY58" s="1132"/>
      <c r="CZ58" s="48"/>
      <c r="DA58" s="48"/>
      <c r="DB58" s="48"/>
      <c r="DC58" s="48"/>
      <c r="DD58" s="48"/>
      <c r="DE58" s="710"/>
      <c r="DF58" s="762" t="str">
        <f t="array" ref="DF58">IF(COUNT(CY58:DE58)=0,"",AVERAGE(CY58:DE58))</f>
        <v/>
      </c>
      <c r="DG58" s="388"/>
    </row>
    <row r="59" spans="1:111" s="412" customFormat="1" ht="18" customHeight="1">
      <c r="A59" s="407" t="s">
        <v>193</v>
      </c>
      <c r="B59" s="408">
        <v>100</v>
      </c>
      <c r="C59" s="409">
        <v>80</v>
      </c>
      <c r="D59" s="409">
        <v>85</v>
      </c>
      <c r="E59" s="409">
        <v>110</v>
      </c>
      <c r="F59" s="409">
        <v>110</v>
      </c>
      <c r="G59" s="711">
        <v>110</v>
      </c>
      <c r="H59" s="656">
        <f t="array" ref="H59">IF(COUNT(B59:G59)=0,"",AVERAGE(B59:G59))</f>
        <v>99.166666666666671</v>
      </c>
      <c r="I59" s="410"/>
      <c r="J59" s="408">
        <v>110</v>
      </c>
      <c r="K59" s="409">
        <v>110</v>
      </c>
      <c r="L59" s="409">
        <v>110</v>
      </c>
      <c r="M59" s="409">
        <v>100</v>
      </c>
      <c r="N59" s="409">
        <v>110</v>
      </c>
      <c r="O59" s="409" t="s">
        <v>46</v>
      </c>
      <c r="P59" s="711" t="s">
        <v>46</v>
      </c>
      <c r="Q59" s="763">
        <f t="array" ref="Q59">IF(COUNT(J59:P59)=0,"",AVERAGE(J59:P59))</f>
        <v>108</v>
      </c>
      <c r="R59" s="410"/>
      <c r="S59" s="411">
        <v>110</v>
      </c>
      <c r="T59" s="409">
        <v>110</v>
      </c>
      <c r="U59" s="409" t="s">
        <v>46</v>
      </c>
      <c r="V59" s="409" t="s">
        <v>46</v>
      </c>
      <c r="W59" s="409" t="s">
        <v>46</v>
      </c>
      <c r="X59" s="409">
        <v>110</v>
      </c>
      <c r="Y59" s="711" t="s">
        <v>46</v>
      </c>
      <c r="Z59" s="834">
        <f t="array" ref="Z59">IF(COUNT(S59:Y59)=0,"",AVERAGE(S59:Y59))</f>
        <v>110</v>
      </c>
      <c r="AA59" s="411" t="s">
        <v>46</v>
      </c>
      <c r="AB59" s="409">
        <v>110</v>
      </c>
      <c r="AC59" s="409" t="s">
        <v>46</v>
      </c>
      <c r="AD59" s="409">
        <v>100</v>
      </c>
      <c r="AE59" s="413" t="s">
        <v>46</v>
      </c>
      <c r="AF59" s="409" t="s">
        <v>46</v>
      </c>
      <c r="AG59" s="711" t="s">
        <v>46</v>
      </c>
      <c r="AH59" s="763">
        <f t="array" ref="AH59">IF(COUNT(AA59:AG59)=0,"",AVERAGE(AA59:AG59))</f>
        <v>105</v>
      </c>
      <c r="AI59" s="439" t="s">
        <v>46</v>
      </c>
      <c r="AJ59" s="409">
        <v>90</v>
      </c>
      <c r="AK59" s="409" t="s">
        <v>46</v>
      </c>
      <c r="AL59" s="409">
        <v>90</v>
      </c>
      <c r="AM59" s="409" t="s">
        <v>46</v>
      </c>
      <c r="AN59" s="409">
        <v>90</v>
      </c>
      <c r="AO59" s="711" t="s">
        <v>46</v>
      </c>
      <c r="AP59" s="763">
        <f t="array" ref="AP59">IF(COUNT(AI59:AO59)=0,"",AVERAGE(AI59:AO59))</f>
        <v>90</v>
      </c>
      <c r="AQ59" s="410"/>
      <c r="AR59" s="439" t="s">
        <v>46</v>
      </c>
      <c r="AS59" s="409">
        <v>90</v>
      </c>
      <c r="AT59" s="409" t="s">
        <v>46</v>
      </c>
      <c r="AU59" s="409" t="s">
        <v>46</v>
      </c>
      <c r="AV59" s="409" t="s">
        <v>46</v>
      </c>
      <c r="AW59" s="409"/>
      <c r="AX59" s="711">
        <v>90</v>
      </c>
      <c r="AY59" s="763">
        <f t="array" ref="AY59">IF(COUNT(AR59:AX59)=0,"",AVERAGE(AR59:AX59))</f>
        <v>90</v>
      </c>
      <c r="AZ59" s="410"/>
      <c r="BA59" s="439" t="s">
        <v>46</v>
      </c>
      <c r="BB59" s="409" t="s">
        <v>46</v>
      </c>
      <c r="BC59" s="409" t="s">
        <v>46</v>
      </c>
      <c r="BD59" s="409"/>
      <c r="BE59" s="409"/>
      <c r="BF59" s="409"/>
      <c r="BG59" s="711"/>
      <c r="BH59" s="763" t="str">
        <f t="array" ref="BH59">IF(COUNT(BA59:BG59)=0,"",AVERAGE(BA59:BG59))</f>
        <v/>
      </c>
      <c r="BI59" s="410"/>
      <c r="BJ59" s="439"/>
      <c r="BK59" s="409"/>
      <c r="BL59" s="409"/>
      <c r="BM59" s="409"/>
      <c r="BN59" s="409" t="s">
        <v>46</v>
      </c>
      <c r="BO59" s="409" t="s">
        <v>46</v>
      </c>
      <c r="BP59" s="711"/>
      <c r="BQ59" s="763" t="str">
        <f t="array" ref="BQ59">IF(COUNT(BJ59:BP59)=0,"",AVERAGE(BJ59:BP59))</f>
        <v/>
      </c>
      <c r="BR59" s="410"/>
      <c r="BS59" s="409" t="s">
        <v>46</v>
      </c>
      <c r="BT59" s="409" t="s">
        <v>46</v>
      </c>
      <c r="BU59" s="409" t="s">
        <v>46</v>
      </c>
      <c r="BV59" s="409" t="s">
        <v>46</v>
      </c>
      <c r="BW59" s="409" t="s">
        <v>46</v>
      </c>
      <c r="BX59" s="409" t="s">
        <v>46</v>
      </c>
      <c r="BY59" s="711" t="s">
        <v>46</v>
      </c>
      <c r="BZ59" s="763" t="str">
        <f t="array" ref="BZ59">IF(COUNT(BS59:BY59)=0,"",AVERAGE(BS59:BY59))</f>
        <v/>
      </c>
      <c r="CA59" s="409" t="s">
        <v>46</v>
      </c>
      <c r="CB59" s="409" t="s">
        <v>46</v>
      </c>
      <c r="CC59" s="409" t="s">
        <v>46</v>
      </c>
      <c r="CD59" s="409" t="s">
        <v>46</v>
      </c>
      <c r="CE59" s="409" t="s">
        <v>46</v>
      </c>
      <c r="CF59" s="409" t="s">
        <v>46</v>
      </c>
      <c r="CG59" s="711" t="s">
        <v>46</v>
      </c>
      <c r="CH59" s="763" t="str">
        <f t="array" ref="CH59">IF(COUNT(CA59:CG59)=0,"",AVERAGE(CA59:CG59))</f>
        <v/>
      </c>
      <c r="CI59" s="409"/>
      <c r="CJ59" s="409"/>
      <c r="CK59" s="409"/>
      <c r="CL59" s="409"/>
      <c r="CM59" s="409"/>
      <c r="CN59" s="409"/>
      <c r="CO59" s="711"/>
      <c r="CP59" s="834" t="str">
        <f t="array" ref="CP59">IF(COUNT(CI59:CO59)=0,"",AVERAGE(CI59:CO59))</f>
        <v/>
      </c>
      <c r="CQ59" s="411"/>
      <c r="CR59" s="409"/>
      <c r="CS59" s="409"/>
      <c r="CT59" s="409"/>
      <c r="CU59" s="409"/>
      <c r="CV59" s="409"/>
      <c r="CW59" s="711"/>
      <c r="CX59" s="834" t="str">
        <f t="array" ref="CX59">IF(COUNT(CQ59:CW59)=0,"",AVERAGE(CQ59:CW59))</f>
        <v/>
      </c>
      <c r="CY59" s="411"/>
      <c r="CZ59" s="409"/>
      <c r="DA59" s="409"/>
      <c r="DB59" s="409"/>
      <c r="DC59" s="409"/>
      <c r="DD59" s="409"/>
      <c r="DE59" s="711"/>
      <c r="DF59" s="763" t="str">
        <f t="array" ref="DF59">IF(COUNT(CY59:DE59)=0,"",AVERAGE(CY59:DE59))</f>
        <v/>
      </c>
      <c r="DG59" s="410"/>
    </row>
    <row r="60" spans="1:111" ht="18" customHeight="1">
      <c r="A60" s="40"/>
      <c r="B60" s="49"/>
      <c r="C60" s="21"/>
      <c r="D60" s="50"/>
      <c r="E60" s="50"/>
      <c r="F60" s="21"/>
      <c r="G60" s="712"/>
      <c r="H60" s="657"/>
      <c r="I60" s="390"/>
      <c r="J60" s="49"/>
      <c r="K60" s="51"/>
      <c r="L60" s="51"/>
      <c r="M60" s="51"/>
      <c r="N60" s="51"/>
      <c r="O60" s="51"/>
      <c r="P60" s="804"/>
      <c r="Q60" s="764"/>
      <c r="R60" s="390"/>
      <c r="S60" s="352"/>
      <c r="T60" s="51"/>
      <c r="U60" s="51"/>
      <c r="V60" s="51"/>
      <c r="W60" s="51"/>
      <c r="X60" s="51"/>
      <c r="Y60" s="804"/>
      <c r="Z60" s="835"/>
      <c r="AA60" s="352"/>
      <c r="AB60" s="51"/>
      <c r="AC60" s="51"/>
      <c r="AD60" s="51"/>
      <c r="AE60" s="51"/>
      <c r="AF60" s="51"/>
      <c r="AG60" s="804"/>
      <c r="AH60" s="786"/>
      <c r="AI60" s="440"/>
      <c r="AJ60" s="51"/>
      <c r="AK60" s="51"/>
      <c r="AL60" s="51"/>
      <c r="AM60" s="51"/>
      <c r="AN60" s="51"/>
      <c r="AO60" s="804"/>
      <c r="AP60" s="786"/>
      <c r="AQ60" s="390"/>
      <c r="AR60" s="440"/>
      <c r="AS60" s="51"/>
      <c r="AT60" s="51"/>
      <c r="AU60" s="51"/>
      <c r="AV60" s="51"/>
      <c r="AW60" s="51"/>
      <c r="AX60" s="804"/>
      <c r="AY60" s="786"/>
      <c r="AZ60" s="390"/>
      <c r="BA60" s="440"/>
      <c r="BB60" s="51"/>
      <c r="BC60" s="51"/>
      <c r="BD60" s="51"/>
      <c r="BE60" s="51"/>
      <c r="BF60" s="51"/>
      <c r="BG60" s="804"/>
      <c r="BH60" s="786"/>
      <c r="BI60" s="390"/>
      <c r="BJ60" s="440"/>
      <c r="BK60" s="51"/>
      <c r="BL60" s="51"/>
      <c r="BM60" s="51"/>
      <c r="BN60" s="51"/>
      <c r="BO60" s="51"/>
      <c r="BP60" s="804"/>
      <c r="BQ60" s="786"/>
      <c r="BR60" s="390"/>
      <c r="BS60" s="440"/>
      <c r="BT60" s="51"/>
      <c r="BU60" s="51"/>
      <c r="BV60" s="51"/>
      <c r="BW60" s="51"/>
      <c r="BX60" s="51"/>
      <c r="BY60" s="804"/>
      <c r="BZ60" s="786"/>
      <c r="CA60" s="440"/>
      <c r="CB60" s="51"/>
      <c r="CC60" s="51"/>
      <c r="CD60" s="51"/>
      <c r="CE60" s="51"/>
      <c r="CF60" s="51"/>
      <c r="CG60" s="804"/>
      <c r="CH60" s="786"/>
      <c r="CI60" s="440"/>
      <c r="CJ60" s="51"/>
      <c r="CK60" s="51"/>
      <c r="CL60" s="51"/>
      <c r="CM60" s="51"/>
      <c r="CN60" s="51"/>
      <c r="CO60" s="804"/>
      <c r="CP60" s="835"/>
      <c r="CQ60" s="352"/>
      <c r="CR60" s="51"/>
      <c r="CS60" s="51"/>
      <c r="CT60" s="51"/>
      <c r="CU60" s="51"/>
      <c r="CV60" s="51"/>
      <c r="CW60" s="804"/>
      <c r="CX60" s="835"/>
      <c r="CY60" s="352"/>
      <c r="CZ60" s="51"/>
      <c r="DA60" s="51"/>
      <c r="DB60" s="51"/>
      <c r="DC60" s="51"/>
      <c r="DD60" s="51"/>
      <c r="DE60" s="804"/>
      <c r="DF60" s="786"/>
      <c r="DG60" s="390"/>
    </row>
    <row r="61" spans="1:111" ht="37" customHeight="1">
      <c r="A61" s="1114" t="s">
        <v>452</v>
      </c>
      <c r="B61" s="1115"/>
      <c r="C61" s="1116"/>
      <c r="D61" s="1116"/>
      <c r="E61" s="1116"/>
      <c r="F61" s="1116"/>
      <c r="G61" s="1117"/>
      <c r="H61" s="1118"/>
      <c r="I61" s="387"/>
      <c r="J61" s="1900" t="s">
        <v>195</v>
      </c>
      <c r="K61" s="1898"/>
      <c r="L61" s="1898"/>
      <c r="M61" s="1898"/>
      <c r="N61" s="1898"/>
      <c r="O61" s="1898"/>
      <c r="P61" s="1899"/>
      <c r="Q61" s="1119"/>
      <c r="R61" s="387"/>
      <c r="S61" s="1897"/>
      <c r="T61" s="1898"/>
      <c r="U61" s="1898"/>
      <c r="V61" s="1898"/>
      <c r="W61" s="1898"/>
      <c r="X61" s="1898"/>
      <c r="Y61" s="1899"/>
      <c r="Z61" s="1120"/>
      <c r="AA61" s="1897"/>
      <c r="AB61" s="1898"/>
      <c r="AC61" s="1898"/>
      <c r="AD61" s="1898"/>
      <c r="AE61" s="1898"/>
      <c r="AF61" s="1898"/>
      <c r="AG61" s="1899"/>
      <c r="AH61" s="1121"/>
      <c r="AI61" s="1897" t="s">
        <v>196</v>
      </c>
      <c r="AJ61" s="1898"/>
      <c r="AK61" s="1898"/>
      <c r="AL61" s="1898"/>
      <c r="AM61" s="1898"/>
      <c r="AN61" s="1898"/>
      <c r="AO61" s="1899"/>
      <c r="AP61" s="1121"/>
      <c r="AQ61" s="387"/>
      <c r="AR61" s="1897"/>
      <c r="AS61" s="1898"/>
      <c r="AT61" s="1898"/>
      <c r="AU61" s="1898"/>
      <c r="AV61" s="1898"/>
      <c r="AW61" s="1898"/>
      <c r="AX61" s="1899"/>
      <c r="AY61" s="1121"/>
      <c r="AZ61" s="387"/>
      <c r="BA61" s="1897"/>
      <c r="BB61" s="1898"/>
      <c r="BC61" s="1898"/>
      <c r="BD61" s="1898"/>
      <c r="BE61" s="1898"/>
      <c r="BF61" s="1898"/>
      <c r="BG61" s="1899"/>
      <c r="BH61" s="1121"/>
      <c r="BI61" s="387"/>
      <c r="BJ61" s="1897"/>
      <c r="BK61" s="1898"/>
      <c r="BL61" s="1898"/>
      <c r="BM61" s="1898"/>
      <c r="BN61" s="1898"/>
      <c r="BO61" s="1898"/>
      <c r="BP61" s="1899"/>
      <c r="BQ61" s="1121"/>
      <c r="BR61" s="387"/>
      <c r="BS61" s="1897"/>
      <c r="BT61" s="1898"/>
      <c r="BU61" s="1898"/>
      <c r="BV61" s="1898"/>
      <c r="BW61" s="1898"/>
      <c r="BX61" s="1898"/>
      <c r="BY61" s="1899"/>
      <c r="BZ61" s="1121"/>
      <c r="CA61" s="1897"/>
      <c r="CB61" s="1898"/>
      <c r="CC61" s="1898"/>
      <c r="CD61" s="1898"/>
      <c r="CE61" s="1898"/>
      <c r="CF61" s="1898"/>
      <c r="CG61" s="1899"/>
      <c r="CH61" s="1121"/>
      <c r="CI61" s="1897"/>
      <c r="CJ61" s="1898"/>
      <c r="CK61" s="1898"/>
      <c r="CL61" s="1898"/>
      <c r="CM61" s="1898"/>
      <c r="CN61" s="1898"/>
      <c r="CO61" s="1899"/>
      <c r="CP61" s="1120"/>
      <c r="CQ61" s="1897" t="s">
        <v>445</v>
      </c>
      <c r="CR61" s="1898"/>
      <c r="CS61" s="1898"/>
      <c r="CT61" s="1898"/>
      <c r="CU61" s="1898"/>
      <c r="CV61" s="1898"/>
      <c r="CW61" s="1899"/>
      <c r="CX61" s="1120"/>
      <c r="CY61" s="1897"/>
      <c r="CZ61" s="1898"/>
      <c r="DA61" s="1898"/>
      <c r="DB61" s="1898"/>
      <c r="DC61" s="1898"/>
      <c r="DD61" s="1898"/>
      <c r="DE61" s="1899"/>
      <c r="DF61" s="1121"/>
      <c r="DG61" s="387"/>
    </row>
    <row r="62" spans="1:111" ht="16" customHeight="1">
      <c r="A62" s="495" t="s">
        <v>197</v>
      </c>
      <c r="B62" s="496">
        <v>1.1000000000000001</v>
      </c>
      <c r="C62" s="497">
        <v>1.1000000000000001</v>
      </c>
      <c r="D62" s="497">
        <v>1.2</v>
      </c>
      <c r="E62" s="497">
        <v>1.2</v>
      </c>
      <c r="F62" s="497">
        <v>1.2</v>
      </c>
      <c r="G62" s="713">
        <v>1.2</v>
      </c>
      <c r="H62" s="658">
        <f t="array" ref="H62">IF(COUNT(B62:G62)=0,"",AVERAGE(B62:G62))</f>
        <v>1.1666666666666667</v>
      </c>
      <c r="I62" s="392"/>
      <c r="J62" s="496">
        <v>1.2</v>
      </c>
      <c r="K62" s="497">
        <v>1.2</v>
      </c>
      <c r="L62" s="497">
        <v>1.2</v>
      </c>
      <c r="M62" s="497">
        <v>1.2</v>
      </c>
      <c r="N62" s="497">
        <v>1.2</v>
      </c>
      <c r="O62" s="497">
        <v>1.2</v>
      </c>
      <c r="P62" s="713">
        <v>1.2</v>
      </c>
      <c r="Q62" s="501">
        <f t="array" ref="Q62">IF(COUNT(J62:P62)=0,"",AVERAGE(J62:P62))</f>
        <v>1.2</v>
      </c>
      <c r="R62" s="392"/>
      <c r="S62" s="500">
        <v>1.2</v>
      </c>
      <c r="T62" s="497">
        <v>1.2</v>
      </c>
      <c r="U62" s="497">
        <v>1.2</v>
      </c>
      <c r="V62" s="497">
        <v>1.2</v>
      </c>
      <c r="W62" s="497">
        <v>1.2</v>
      </c>
      <c r="X62" s="497">
        <v>1.2</v>
      </c>
      <c r="Y62" s="713">
        <v>1.2</v>
      </c>
      <c r="Z62" s="836">
        <f t="array" ref="Z62">IF(COUNT(S62:Y62)=0,"",AVERAGE(S62:Y62))</f>
        <v>1.2</v>
      </c>
      <c r="AA62" s="501">
        <v>1.2</v>
      </c>
      <c r="AB62" s="498">
        <v>1.2</v>
      </c>
      <c r="AC62" s="498">
        <v>1.2</v>
      </c>
      <c r="AD62" s="498">
        <v>1.2</v>
      </c>
      <c r="AE62" s="498">
        <v>1.2</v>
      </c>
      <c r="AF62" s="498">
        <v>1.2</v>
      </c>
      <c r="AG62" s="713">
        <v>1.1499999999999999</v>
      </c>
      <c r="AH62" s="501">
        <f t="array" ref="AH62">IF(COUNT(AA62:AG62)=0,"",AVERAGE(AA62:AG62))</f>
        <v>1.1928571428571428</v>
      </c>
      <c r="AI62" s="499">
        <v>1.1499999999999999</v>
      </c>
      <c r="AJ62" s="498">
        <v>1.1499999999999999</v>
      </c>
      <c r="AK62" s="498">
        <v>1.1499999999999999</v>
      </c>
      <c r="AL62" s="498">
        <v>1.1499999999999999</v>
      </c>
      <c r="AM62" s="498">
        <v>1.1499999999999999</v>
      </c>
      <c r="AN62" s="498">
        <v>1.1499999999999999</v>
      </c>
      <c r="AO62" s="713">
        <v>1.1499999999999999</v>
      </c>
      <c r="AP62" s="501">
        <f t="array" ref="AP62">IF(COUNT(AI62:AO62)=0,"",AVERAGE(AI62:AO62))</f>
        <v>1.1500000000000001</v>
      </c>
      <c r="AQ62" s="392"/>
      <c r="AR62" s="499">
        <v>1.1499999999999999</v>
      </c>
      <c r="AS62" s="498">
        <v>1.1499999999999999</v>
      </c>
      <c r="AT62" s="498">
        <v>1.1499999999999999</v>
      </c>
      <c r="AU62" s="498">
        <v>1.1499999999999999</v>
      </c>
      <c r="AV62" s="498">
        <v>1.1499999999999999</v>
      </c>
      <c r="AW62" s="498">
        <v>1.1499999999999999</v>
      </c>
      <c r="AX62" s="713">
        <v>1.1499999999999999</v>
      </c>
      <c r="AY62" s="501">
        <f t="array" ref="AY62">IF(COUNT(AR62:AX62)=0,"",AVERAGE(AR62:AX62))</f>
        <v>1.1500000000000001</v>
      </c>
      <c r="AZ62" s="392"/>
      <c r="BA62" s="499">
        <v>1.1499999999999999</v>
      </c>
      <c r="BB62" s="498">
        <v>1.1499999999999999</v>
      </c>
      <c r="BC62" s="498">
        <v>1.1499999999999999</v>
      </c>
      <c r="BD62" s="498">
        <v>1.1499999999999999</v>
      </c>
      <c r="BE62" s="498">
        <v>1.1499999999999999</v>
      </c>
      <c r="BF62" s="498">
        <v>1.1499999999999999</v>
      </c>
      <c r="BG62" s="713">
        <v>1.1499999999999999</v>
      </c>
      <c r="BH62" s="501">
        <f t="array" ref="BH62">IF(COUNT(BA62:BG62)=0,"",AVERAGE(BA62:BG62))</f>
        <v>1.1500000000000001</v>
      </c>
      <c r="BI62" s="392"/>
      <c r="BJ62" s="499">
        <v>1.1499999999999999</v>
      </c>
      <c r="BK62" s="498">
        <v>1.1499999999999999</v>
      </c>
      <c r="BL62" s="498">
        <v>1.1499999999999999</v>
      </c>
      <c r="BM62" s="498">
        <v>1.1499999999999999</v>
      </c>
      <c r="BN62" s="498">
        <v>1.1499999999999999</v>
      </c>
      <c r="BO62" s="498">
        <v>1.1499999999999999</v>
      </c>
      <c r="BP62" s="713">
        <v>1.1499999999999999</v>
      </c>
      <c r="BQ62" s="501">
        <f t="array" ref="BQ62">IF(COUNT(BJ62:BP62)=0,"",AVERAGE(BJ62:BP62))</f>
        <v>1.1500000000000001</v>
      </c>
      <c r="BR62" s="392"/>
      <c r="BS62" s="499">
        <v>1.1499999999999999</v>
      </c>
      <c r="BT62" s="498">
        <v>1.1499999999999999</v>
      </c>
      <c r="BU62" s="498">
        <v>1.1499999999999999</v>
      </c>
      <c r="BV62" s="498">
        <v>1.1499999999999999</v>
      </c>
      <c r="BW62" s="498">
        <v>1.1499999999999999</v>
      </c>
      <c r="BX62" s="498">
        <v>1.1499999999999999</v>
      </c>
      <c r="BY62" s="713">
        <v>1.1499999999999999</v>
      </c>
      <c r="BZ62" s="501">
        <f t="array" ref="BZ62">IF(COUNT(BS62:BY62)=0,"",AVERAGE(BS62:BY62))</f>
        <v>1.1500000000000001</v>
      </c>
      <c r="CA62" s="499">
        <v>1.1499999999999999</v>
      </c>
      <c r="CB62" s="498">
        <v>1.1499999999999999</v>
      </c>
      <c r="CC62" s="498">
        <v>1.1499999999999999</v>
      </c>
      <c r="CD62" s="498">
        <v>1.1499999999999999</v>
      </c>
      <c r="CE62" s="498">
        <v>1.1499999999999999</v>
      </c>
      <c r="CF62" s="498">
        <v>1.1499999999999999</v>
      </c>
      <c r="CG62" s="713">
        <v>1.1499999999999999</v>
      </c>
      <c r="CH62" s="501">
        <f t="array" ref="CH62">IF(COUNT(CA62:CG62)=0,"",AVERAGE(CA62:CG62))</f>
        <v>1.1500000000000001</v>
      </c>
      <c r="CI62" s="499">
        <v>1.1499999999999999</v>
      </c>
      <c r="CJ62" s="498">
        <v>1.1499999999999999</v>
      </c>
      <c r="CK62" s="498">
        <v>1.1499999999999999</v>
      </c>
      <c r="CL62" s="498">
        <v>1.1499999999999999</v>
      </c>
      <c r="CM62" s="498">
        <v>1.1499999999999999</v>
      </c>
      <c r="CN62" s="498">
        <v>1.1499999999999999</v>
      </c>
      <c r="CO62" s="713">
        <v>1.1499999999999999</v>
      </c>
      <c r="CP62" s="836">
        <f t="array" ref="CP62">IF(COUNT(CI62:CO62)=0,"",AVERAGE(CI62:CO62))</f>
        <v>1.1500000000000001</v>
      </c>
      <c r="CQ62" s="501">
        <v>1.1499999999999999</v>
      </c>
      <c r="CR62" s="498">
        <v>1.1499999999999999</v>
      </c>
      <c r="CS62" s="498">
        <v>1.1499999999999999</v>
      </c>
      <c r="CT62" s="498">
        <v>1.1499999999999999</v>
      </c>
      <c r="CU62" s="498">
        <v>1.1499999999999999</v>
      </c>
      <c r="CV62" s="498">
        <v>1.1499999999999999</v>
      </c>
      <c r="CW62" s="713">
        <v>1.1499999999999999</v>
      </c>
      <c r="CX62" s="836">
        <f t="array" ref="CX62">IF(COUNT(CQ62:CW62)=0,"",AVERAGE(CQ62:CW62))</f>
        <v>1.1500000000000001</v>
      </c>
      <c r="CY62" s="501">
        <v>1.1499999999999999</v>
      </c>
      <c r="CZ62" s="498">
        <v>1.1499999999999999</v>
      </c>
      <c r="DA62" s="498">
        <v>1.1499999999999999</v>
      </c>
      <c r="DB62" s="498">
        <v>1.1499999999999999</v>
      </c>
      <c r="DC62" s="498">
        <v>1.1499999999999999</v>
      </c>
      <c r="DD62" s="498">
        <v>1.1499999999999999</v>
      </c>
      <c r="DE62" s="713">
        <v>1.1499999999999999</v>
      </c>
      <c r="DF62" s="501">
        <f t="array" ref="DF62">IF(COUNT(CY62:DE62)=0,"",AVERAGE(CY62:DE62))</f>
        <v>1.1500000000000001</v>
      </c>
      <c r="DG62" s="392"/>
    </row>
    <row r="63" spans="1:111" ht="16" customHeight="1">
      <c r="A63" s="52" t="s">
        <v>198</v>
      </c>
      <c r="B63" s="53">
        <v>0.9</v>
      </c>
      <c r="C63" s="54">
        <v>0.9</v>
      </c>
      <c r="D63" s="54">
        <v>0.9</v>
      </c>
      <c r="E63" s="54">
        <v>0.9</v>
      </c>
      <c r="F63" s="54">
        <v>0.9</v>
      </c>
      <c r="G63" s="714">
        <v>0.9</v>
      </c>
      <c r="H63" s="658">
        <f>IF(COUNT(B63:G63)=0,"",AVERAGE(B63:G63))</f>
        <v>0.9</v>
      </c>
      <c r="I63" s="391"/>
      <c r="J63" s="53">
        <v>0.9</v>
      </c>
      <c r="K63" s="54">
        <v>0.9</v>
      </c>
      <c r="L63" s="54">
        <v>0.9</v>
      </c>
      <c r="M63" s="54">
        <v>0.9</v>
      </c>
      <c r="N63" s="54">
        <v>0.9</v>
      </c>
      <c r="O63" s="54">
        <v>0.9</v>
      </c>
      <c r="P63" s="714">
        <v>0.9</v>
      </c>
      <c r="Q63" s="765">
        <f>IF(COUNT(J63:P63)=0,"",AVERAGE(J63:P63))</f>
        <v>0.90000000000000013</v>
      </c>
      <c r="R63" s="391"/>
      <c r="S63" s="397">
        <v>0.9</v>
      </c>
      <c r="T63" s="54">
        <v>0.9</v>
      </c>
      <c r="U63" s="54">
        <v>0.9</v>
      </c>
      <c r="V63" s="54">
        <v>0.9</v>
      </c>
      <c r="W63" s="54">
        <v>0.9</v>
      </c>
      <c r="X63" s="54">
        <v>0.9</v>
      </c>
      <c r="Y63" s="714">
        <v>0.9</v>
      </c>
      <c r="Z63" s="837">
        <f>IF(COUNT(S63:Y63)=0,"",AVERAGE(S63:Y63))</f>
        <v>0.90000000000000013</v>
      </c>
      <c r="AA63" s="353">
        <v>0.9</v>
      </c>
      <c r="AB63" s="217">
        <v>0.9</v>
      </c>
      <c r="AC63" s="217">
        <v>0.9</v>
      </c>
      <c r="AD63" s="217">
        <v>0.9</v>
      </c>
      <c r="AE63" s="217">
        <v>0.9</v>
      </c>
      <c r="AF63" s="217">
        <v>0.9</v>
      </c>
      <c r="AG63" s="714">
        <v>0.9</v>
      </c>
      <c r="AH63" s="765">
        <f>IF(COUNT(AA63:AG63)=0,"",AVERAGE(AA63:AG63))</f>
        <v>0.90000000000000013</v>
      </c>
      <c r="AI63" s="441">
        <v>0.9</v>
      </c>
      <c r="AJ63" s="217">
        <v>0.9</v>
      </c>
      <c r="AK63" s="217">
        <v>0.9</v>
      </c>
      <c r="AL63" s="217">
        <v>0.9</v>
      </c>
      <c r="AM63" s="217">
        <v>0.9</v>
      </c>
      <c r="AN63" s="217">
        <v>0.9</v>
      </c>
      <c r="AO63" s="714">
        <v>0.9</v>
      </c>
      <c r="AP63" s="765">
        <f>IF(COUNT(AI63:AO63)=0,"",AVERAGE(AI63:AO63))</f>
        <v>0.90000000000000013</v>
      </c>
      <c r="AQ63" s="391"/>
      <c r="AR63" s="441">
        <v>0.9</v>
      </c>
      <c r="AS63" s="217">
        <v>0.9</v>
      </c>
      <c r="AT63" s="217">
        <v>0.9</v>
      </c>
      <c r="AU63" s="217">
        <v>0.9</v>
      </c>
      <c r="AV63" s="217">
        <v>0.9</v>
      </c>
      <c r="AW63" s="217">
        <v>0.9</v>
      </c>
      <c r="AX63" s="714">
        <v>0.9</v>
      </c>
      <c r="AY63" s="765">
        <f>IF(COUNT(AR63:AX63)=0,"",AVERAGE(AR63:AX63))</f>
        <v>0.90000000000000013</v>
      </c>
      <c r="AZ63" s="391"/>
      <c r="BA63" s="441">
        <v>0.9</v>
      </c>
      <c r="BB63" s="217">
        <v>0.9</v>
      </c>
      <c r="BC63" s="217">
        <v>0.9</v>
      </c>
      <c r="BD63" s="217">
        <v>0.9</v>
      </c>
      <c r="BE63" s="217">
        <v>0.9</v>
      </c>
      <c r="BF63" s="217">
        <v>0.9</v>
      </c>
      <c r="BG63" s="714">
        <v>0.9</v>
      </c>
      <c r="BH63" s="765">
        <f>IF(COUNT(BA63:BG63)=0,"",AVERAGE(BA63:BG63))</f>
        <v>0.90000000000000013</v>
      </c>
      <c r="BI63" s="391"/>
      <c r="BJ63" s="441">
        <v>0.9</v>
      </c>
      <c r="BK63" s="217">
        <v>0.9</v>
      </c>
      <c r="BL63" s="217">
        <v>0.9</v>
      </c>
      <c r="BM63" s="217">
        <v>0.9</v>
      </c>
      <c r="BN63" s="217">
        <v>0.9</v>
      </c>
      <c r="BO63" s="217">
        <v>0.9</v>
      </c>
      <c r="BP63" s="714">
        <v>0.9</v>
      </c>
      <c r="BQ63" s="765">
        <f>IF(COUNT(BJ63:BP63)=0,"",AVERAGE(BJ63:BP63))</f>
        <v>0.90000000000000013</v>
      </c>
      <c r="BR63" s="391"/>
      <c r="BS63" s="441">
        <v>0.9</v>
      </c>
      <c r="BT63" s="217">
        <v>0.9</v>
      </c>
      <c r="BU63" s="217">
        <v>0.9</v>
      </c>
      <c r="BV63" s="217">
        <v>0.9</v>
      </c>
      <c r="BW63" s="217">
        <v>0.9</v>
      </c>
      <c r="BX63" s="217">
        <v>0.9</v>
      </c>
      <c r="BY63" s="714">
        <v>0.9</v>
      </c>
      <c r="BZ63" s="765">
        <f>IF(COUNT(BS63:BY63)=0,"",AVERAGE(BS63:BY63))</f>
        <v>0.90000000000000013</v>
      </c>
      <c r="CA63" s="441">
        <v>0.9</v>
      </c>
      <c r="CB63" s="217">
        <v>0.9</v>
      </c>
      <c r="CC63" s="217">
        <v>0.9</v>
      </c>
      <c r="CD63" s="217">
        <v>0.9</v>
      </c>
      <c r="CE63" s="217">
        <v>0.9</v>
      </c>
      <c r="CF63" s="217">
        <v>0.9</v>
      </c>
      <c r="CG63" s="714">
        <v>0.9</v>
      </c>
      <c r="CH63" s="765">
        <f>IF(COUNT(CA63:CG63)=0,"",AVERAGE(CA63:CG63))</f>
        <v>0.90000000000000013</v>
      </c>
      <c r="CI63" s="441">
        <v>0.9</v>
      </c>
      <c r="CJ63" s="217">
        <v>0.9</v>
      </c>
      <c r="CK63" s="217">
        <v>0.9</v>
      </c>
      <c r="CL63" s="217">
        <v>0.9</v>
      </c>
      <c r="CM63" s="217">
        <v>0.9</v>
      </c>
      <c r="CN63" s="217">
        <v>0.9</v>
      </c>
      <c r="CO63" s="714">
        <v>0.9</v>
      </c>
      <c r="CP63" s="837">
        <f>IF(COUNT(CI63:CO63)=0,"",AVERAGE(CI63:CO63))</f>
        <v>0.90000000000000013</v>
      </c>
      <c r="CQ63" s="353">
        <v>0.9</v>
      </c>
      <c r="CR63" s="217">
        <v>0.9</v>
      </c>
      <c r="CS63" s="217">
        <v>0.9</v>
      </c>
      <c r="CT63" s="217">
        <v>0.9</v>
      </c>
      <c r="CU63" s="217">
        <v>0.9</v>
      </c>
      <c r="CV63" s="217">
        <v>0.9</v>
      </c>
      <c r="CW63" s="714">
        <v>0.9</v>
      </c>
      <c r="CX63" s="837">
        <f>IF(COUNT(CQ63:CW63)=0,"",AVERAGE(CQ63:CW63))</f>
        <v>0.90000000000000013</v>
      </c>
      <c r="CY63" s="353">
        <v>0.9</v>
      </c>
      <c r="CZ63" s="217">
        <v>0.9</v>
      </c>
      <c r="DA63" s="217">
        <v>0.9</v>
      </c>
      <c r="DB63" s="217">
        <v>0.9</v>
      </c>
      <c r="DC63" s="217">
        <v>0.9</v>
      </c>
      <c r="DD63" s="217">
        <v>0.9</v>
      </c>
      <c r="DE63" s="714">
        <v>0.9</v>
      </c>
      <c r="DF63" s="765">
        <f>IF(COUNT(CY63:DE63)=0,"",AVERAGE(CY63:DE63))</f>
        <v>0.90000000000000013</v>
      </c>
      <c r="DG63" s="391"/>
    </row>
    <row r="64" spans="1:111" ht="16" customHeight="1">
      <c r="A64" s="52" t="s">
        <v>199</v>
      </c>
      <c r="B64" s="55">
        <f t="array" ref="B64">IF(AND(ISNUMBER(B22),ISNUMBER(B25)),B22*(1-B25)*21.6+370,"")</f>
        <v>1473.47272</v>
      </c>
      <c r="C64" s="56">
        <f t="array" ref="C64">IF(AND(ISNUMBER(C22),ISNUMBER(C25)),C22*(1-C25)*21.6+370,"")</f>
        <v>1473.47272</v>
      </c>
      <c r="D64" s="56">
        <f t="array" ref="D64">IF(AND(ISNUMBER(D22),ISNUMBER(D25)),D22*(1-D25)*21.6+370,"")</f>
        <v>1473.47272</v>
      </c>
      <c r="E64" s="56">
        <f t="array" ref="E64">IF(AND(ISNUMBER(E22),ISNUMBER(E25)),E22*(1-E25)*21.6+370,"")</f>
        <v>1487.09584</v>
      </c>
      <c r="F64" s="56">
        <f t="array" ref="F64">IF(AND(ISNUMBER(F22),ISNUMBER(F25)),F22*(1-F25)*21.6+370,"")</f>
        <v>1487.09584</v>
      </c>
      <c r="G64" s="715">
        <f t="array" ref="G64">IF(AND(ISNUMBER(G22),ISNUMBER(G25)),G22*(1-G25)*21.6+370,"")</f>
        <v>1448.01928</v>
      </c>
      <c r="H64" s="659">
        <f t="array" ref="H64">IF(COUNT(B64:G64)=0,"",AVERAGE(B64:G64))</f>
        <v>1473.77152</v>
      </c>
      <c r="I64" s="392"/>
      <c r="J64" s="55">
        <f t="array" ref="J64">IF(AND(ISNUMBER(J22),ISNUMBER(J25)),J22*(1-J25)*21.6+370,"")</f>
        <v>1462.96</v>
      </c>
      <c r="K64" s="56">
        <f t="array" ref="K64">IF(AND(ISNUMBER(K22),ISNUMBER(K25)),K22*(1-K25)*21.6+370,"")</f>
        <v>1493.2</v>
      </c>
      <c r="L64" s="56">
        <f t="array" ref="L64">IF(AND(ISNUMBER(L22),ISNUMBER(L25)),L22*(1-L25)*21.6+370,"")</f>
        <v>1495.3600000000001</v>
      </c>
      <c r="M64" s="56">
        <f t="array" ref="M64">IF(AND(ISNUMBER(M22),ISNUMBER(M25)),M22*(1-M25)*21.6+370,"")</f>
        <v>1493.2</v>
      </c>
      <c r="N64" s="56">
        <f t="array" ref="N64">IF(AND(ISNUMBER(N22),ISNUMBER(N25)),N22*(1-N25)*21.6+370,"")</f>
        <v>1512.64</v>
      </c>
      <c r="O64" s="56">
        <f t="array" ref="O64">IF(AND(ISNUMBER(O22),ISNUMBER(O25)),O22*(1-O25)*21.6+370,"")</f>
        <v>1504</v>
      </c>
      <c r="P64" s="715">
        <f t="array" ref="P64">IF(AND(ISNUMBER(P22),ISNUMBER(P25)),P22*(1-P25)*21.6+370,"")</f>
        <v>1497.52</v>
      </c>
      <c r="Q64" s="766">
        <f t="array" ref="Q64">IF(COUNT(J64:P64)=0,"",AVERAGE(J64:P64))</f>
        <v>1494.1257142857144</v>
      </c>
      <c r="R64" s="392"/>
      <c r="S64" s="398">
        <f t="array" ref="S64">IF(AND(ISNUMBER(S22),ISNUMBER(S25)),S22*(1-S25)*21.6+370,"")</f>
        <v>1499.68</v>
      </c>
      <c r="T64" s="56">
        <f t="array" ref="T64">IF(AND(ISNUMBER(T22),ISNUMBER(T25)),T22*(1-T25)*21.6+370,"")</f>
        <v>1495.3600000000001</v>
      </c>
      <c r="U64" s="56">
        <f t="array" ref="U64">IF(AND(ISNUMBER(U22),ISNUMBER(U25)),U22*(1-U25)*21.6+370,"")</f>
        <v>1493.2</v>
      </c>
      <c r="V64" s="56">
        <f t="array" ref="V64">IF(AND(ISNUMBER(V22),ISNUMBER(V25)),V22*(1-V25)*21.6+370,"")</f>
        <v>1491.04</v>
      </c>
      <c r="W64" s="56">
        <f t="array" ref="W64">IF(AND(ISNUMBER(W22),ISNUMBER(W25)),W22*(1-W25)*21.6+370,"")</f>
        <v>1506.16</v>
      </c>
      <c r="X64" s="56">
        <f t="array" ref="X64">IF(AND(ISNUMBER(X22),ISNUMBER(X25)),X22*(1-X25)*21.6+370,"")</f>
        <v>1471.6000000000001</v>
      </c>
      <c r="Y64" s="715">
        <f t="array" ref="Y64">IF(AND(ISNUMBER(Y22),ISNUMBER(Y25)),Y22*(1-Y25)*21.6+370,"")</f>
        <v>1484.5600000000002</v>
      </c>
      <c r="Z64" s="838">
        <f t="array" ref="Z64">IF(COUNT(S64:Y64)=0,"",AVERAGE(S64:Y64))</f>
        <v>1491.6571428571426</v>
      </c>
      <c r="AA64" s="354">
        <f t="array" ref="AA64">IF(AND(ISNUMBER(AA22),ISNUMBER(AA25)),AA22*(1-AA25)*21.6+370,"")</f>
        <v>1488.88</v>
      </c>
      <c r="AB64" s="222">
        <f t="array" ref="AB64">IF(AND(ISNUMBER(AB22),ISNUMBER(AB25)),AB22*(1-AB25)*21.6+370,"")</f>
        <v>1460.8000000000002</v>
      </c>
      <c r="AC64" s="222">
        <f t="array" ref="AC64">IF(AND(ISNUMBER(AC22),ISNUMBER(AC25)),AC22*(1-AC25)*21.6+370,"")</f>
        <v>1482.3999999999999</v>
      </c>
      <c r="AD64" s="222">
        <f t="array" ref="AD64">IF(AND(ISNUMBER(AD22),ISNUMBER(AD25)),AD22*(1-AD25)*21.6+370,"")</f>
        <v>1508.3200000000002</v>
      </c>
      <c r="AE64" s="222">
        <f t="array" ref="AE64">IF(AND(ISNUMBER(AE22),ISNUMBER(AE25)),AE22*(1-AE25)*21.6+370,"")</f>
        <v>1504</v>
      </c>
      <c r="AF64" s="222">
        <f t="array" ref="AF64">IF(AND(ISNUMBER(AF22),ISNUMBER(AF25)),AF22*(1-AF25)*21.6+370,"")</f>
        <v>1525.6000000000001</v>
      </c>
      <c r="AG64" s="715">
        <f t="array" ref="AG64">IF(AND(ISNUMBER(AG22),ISNUMBER(AG25)),AG22*(1-AG25)*21.6+370,"")</f>
        <v>1512.64</v>
      </c>
      <c r="AH64" s="766">
        <f t="array" ref="AH64">IF(COUNT(AA64:AG64)=0,"",AVERAGE(AA64:AG64))</f>
        <v>1497.52</v>
      </c>
      <c r="AI64" s="442">
        <f t="array" ref="AI64">IF(AND(ISNUMBER(AI22),ISNUMBER(AI25)),AI22*(1-AI25)*21.6+370,"")</f>
        <v>1491.04</v>
      </c>
      <c r="AJ64" s="222">
        <f t="array" ref="AJ64">IF(AND(ISNUMBER(AJ22),ISNUMBER(AJ25)),AJ22*(1-AJ25)*21.6+370,"")</f>
        <v>1484.5600000000002</v>
      </c>
      <c r="AK64" s="222">
        <f t="array" ref="AK64">IF(AND(ISNUMBER(AK22),ISNUMBER(AK25)),AK22*(1-AK25)*21.6+370,"")</f>
        <v>1506.1599999999999</v>
      </c>
      <c r="AL64" s="222">
        <f t="array" ref="AL64">IF(AND(ISNUMBER(AL22),ISNUMBER(AL25)),AL22*(1-AL25)*21.6+370,"")</f>
        <v>1525.6000000000001</v>
      </c>
      <c r="AM64" s="222">
        <f t="array" ref="AM64">IF(AND(ISNUMBER(AM22),ISNUMBER(AM25)),AM22*(1-AM25)*21.6+370,"")</f>
        <v>1523.44</v>
      </c>
      <c r="AN64" s="222">
        <f t="array" ref="AN64">IF(AND(ISNUMBER(AN22),ISNUMBER(AN25)),AN22*(1-AN25)*21.6+370,"")</f>
        <v>1514.8000000000002</v>
      </c>
      <c r="AO64" s="715" t="s">
        <v>46</v>
      </c>
      <c r="AP64" s="766">
        <f t="array" ref="AP64">IF(COUNT(AI64:AO64)=0,"",AVERAGE(AI64:AO64))</f>
        <v>1507.6000000000004</v>
      </c>
      <c r="AQ64" s="392"/>
      <c r="AR64" s="442">
        <f t="array" ref="AR64">IF(AND(ISNUMBER(AR22),ISNUMBER(AR25)),AR22*(1-AR25)*21.6+370,"")</f>
        <v>1491.0400000000002</v>
      </c>
      <c r="AS64" s="222">
        <f t="array" ref="AS64">IF(AND(ISNUMBER(AS22),ISNUMBER(AS25)),AS22*(1-AS25)*21.6+370,"")</f>
        <v>1499.68</v>
      </c>
      <c r="AT64" s="222">
        <f t="array" ref="AT64">IF(AND(ISNUMBER(AT22),ISNUMBER(AT25)),AT22*(1-AT25)*21.6+370,"")</f>
        <v>1521.28</v>
      </c>
      <c r="AU64" s="222">
        <f t="array" ref="AU64">IF(AND(ISNUMBER(AU22),ISNUMBER(AU25)),AU22*(1-AU25)*21.6+370,"")</f>
        <v>1525.6000000000001</v>
      </c>
      <c r="AV64" s="222">
        <f t="array" ref="AV64">IF(AND(ISNUMBER(AV22),ISNUMBER(AV25)),AV22*(1-AV25)*21.6+370,"")</f>
        <v>1510.48</v>
      </c>
      <c r="AW64" s="222">
        <f t="array" ref="AW64">IF(AND(ISNUMBER(AW22),ISNUMBER(AW25)),AW22*(1-AW25)*21.6+370,"")</f>
        <v>1508.3200000000002</v>
      </c>
      <c r="AX64" s="715" t="str">
        <f t="array" ref="AX64">IF(AND(ISNUMBER(AX22),ISNUMBER(AX25)),AX22*(1-AX25)*21.6+370,"")</f>
        <v/>
      </c>
      <c r="AY64" s="766">
        <f t="array" ref="AY64">IF(COUNT(AR64:AX64)=0,"",AVERAGE(AR64:AX64))</f>
        <v>1509.3999999999999</v>
      </c>
      <c r="AZ64" s="392"/>
      <c r="BA64" s="442">
        <f t="array" ref="BA64">IF(AND(ISNUMBER(BA22),ISNUMBER(BA25)),BA22*(1-BA25)*21.6+370,"")</f>
        <v>1529.92</v>
      </c>
      <c r="BB64" s="222">
        <f t="array" ref="BB64">IF(AND(ISNUMBER(BB22),ISNUMBER(BB25)),BB22*(1-BB25)*21.6+370,"")</f>
        <v>1527.76</v>
      </c>
      <c r="BC64" s="222">
        <f t="array" ref="BC64">IF(AND(ISNUMBER(BC22),ISNUMBER(BC25)),BC22*(1-BC25)*21.6+370,"")</f>
        <v>1529.92</v>
      </c>
      <c r="BD64" s="222" t="str">
        <f t="array" ref="BD64">IF(AND(ISNUMBER(BD22),ISNUMBER(BD25)),BD22*(1-BD25)*21.6+370,"")</f>
        <v/>
      </c>
      <c r="BE64" s="222" t="str">
        <f t="array" ref="BE64">IF(AND(ISNUMBER(BE22),ISNUMBER(BE25)),BE22*(1-BE25)*21.6+370,"")</f>
        <v/>
      </c>
      <c r="BF64" s="222" t="str">
        <f t="array" ref="BF64">IF(AND(ISNUMBER(BF22),ISNUMBER(BF25)),BF22*(1-BF25)*21.6+370,"")</f>
        <v/>
      </c>
      <c r="BG64" s="715" t="str">
        <f t="array" ref="BG64">IF(AND(ISNUMBER(BG22),ISNUMBER(BG25)),BG22*(1-BG25)*21.6+370,"")</f>
        <v/>
      </c>
      <c r="BH64" s="766">
        <f t="array" ref="BH64">IF(COUNT(BA64:BG64)=0,"",AVERAGE(BA64:BG64))</f>
        <v>1529.2</v>
      </c>
      <c r="BI64" s="392"/>
      <c r="BJ64" s="442"/>
      <c r="BK64" s="222" t="str">
        <f t="array" ref="BK64">IF(AND(ISNUMBER(BK22),ISNUMBER(BK25)),BK22*(1-BK25)*21.6+370,"")</f>
        <v/>
      </c>
      <c r="BL64" s="222" t="str">
        <f t="array" ref="BL64">IF(AND(ISNUMBER(BL22),ISNUMBER(BL25)),BL22*(1-BL25)*21.6+370,"")</f>
        <v/>
      </c>
      <c r="BM64" s="222" t="str">
        <f t="array" ref="BM64">IF(AND(ISNUMBER(BM22),ISNUMBER(BM25)),BM22*(1-BM25)*21.6+370,"")</f>
        <v/>
      </c>
      <c r="BN64" s="222">
        <f t="array" ref="BN64">IF(AND(ISNUMBER(BN22),ISNUMBER(BN25)),BN22*(1-BN25)*21.6+370,"")</f>
        <v>1497.5200000000002</v>
      </c>
      <c r="BO64" s="222">
        <f t="array" ref="BO64">IF(AND(ISNUMBER(BO22),ISNUMBER(BO25)),BO22*(1-BO25)*21.6+370,"")</f>
        <v>1508.3200000000002</v>
      </c>
      <c r="BP64" s="715">
        <f t="array" ref="BP64">IF(AND(ISNUMBER(BP22),ISNUMBER(BP25)),BP22*(1-BP25)*21.6+370,"")</f>
        <v>1536.4</v>
      </c>
      <c r="BQ64" s="766">
        <f t="array" ref="BQ64">IF(COUNT(BJ64:BP64)=0,"",AVERAGE(BJ64:BP64))</f>
        <v>1514.08</v>
      </c>
      <c r="BR64" s="392"/>
      <c r="BS64" s="442">
        <f t="array" ref="BS64">IF(AND(ISNUMBER(BS22),ISNUMBER(BS25)),BS22*(1-BS25)*21.6+370,"")</f>
        <v>1527.76</v>
      </c>
      <c r="BT64" s="222">
        <f t="array" ref="BT64">IF(AND(ISNUMBER(BT22),ISNUMBER(BT25)),BT22*(1-BT25)*21.6+370,"")</f>
        <v>1532.08</v>
      </c>
      <c r="BU64" s="222">
        <f t="array" ref="BU64">IF(AND(ISNUMBER(BU22),ISNUMBER(BU25)),BU22*(1-BU25)*21.6+370,"")</f>
        <v>1540.72</v>
      </c>
      <c r="BV64" s="222">
        <f t="array" ref="BV64">IF(AND(ISNUMBER(BV22),ISNUMBER(BV25)),BV22*(1-BV25)*21.6+370,"")</f>
        <v>1536.4000000000003</v>
      </c>
      <c r="BW64" s="222">
        <f t="array" ref="BW64">IF(AND(ISNUMBER(BW22),ISNUMBER(BW25)),BW22*(1-BW25)*21.6+370,"")</f>
        <v>1545.0400000000002</v>
      </c>
      <c r="BX64" s="222">
        <f t="array" ref="BX64">IF(AND(ISNUMBER(BX22),ISNUMBER(BX25)),BX22*(1-BX25)*21.6+370,"")</f>
        <v>1542.88</v>
      </c>
      <c r="BY64" s="715">
        <f t="array" ref="BY64">IF(AND(ISNUMBER(BY22),ISNUMBER(BY25)),BY22*(1-BY25)*21.6+370,"")</f>
        <v>1555.8400000000001</v>
      </c>
      <c r="BZ64" s="766">
        <f t="array" ref="BZ64">IF(COUNT(BS64:BY64)=0,"",AVERAGE(BS64:BY64))</f>
        <v>1540.1028571428574</v>
      </c>
      <c r="CA64" s="442">
        <f t="array" ref="CA64">IF(AND(ISNUMBER(CA22),ISNUMBER(CA25)),CA22*(1-CA25)*21.6+370,"")</f>
        <v>1551.5200000000002</v>
      </c>
      <c r="CB64" s="222">
        <f t="array" ref="CB64">IF(AND(ISNUMBER(CB22),ISNUMBER(CB25)),CB22*(1-CB25)*21.6+370,"")</f>
        <v>1538.5600000000002</v>
      </c>
      <c r="CC64" s="222">
        <f t="array" ref="CC64">IF(AND(ISNUMBER(CC22),ISNUMBER(CC25)),CC22*(1-CC25)*21.6+370,"")</f>
        <v>1540.72</v>
      </c>
      <c r="CD64" s="222">
        <f t="array" ref="CD64">IF(AND(ISNUMBER(CD22),ISNUMBER(CD25)),CD22*(1-CD25)*21.6+370,"")</f>
        <v>1529.92</v>
      </c>
      <c r="CE64" s="222">
        <f t="array" ref="CE64">IF(AND(ISNUMBER(CE22),ISNUMBER(CE25)),CE22*(1-CE25)*21.6+370,"")</f>
        <v>1555.8400000000001</v>
      </c>
      <c r="CF64" s="222">
        <f t="array" ref="CF64">IF(AND(ISNUMBER(CF22),ISNUMBER(CF25)),CF22*(1-CF25)*21.6+370,"")</f>
        <v>1547.2</v>
      </c>
      <c r="CG64" s="715">
        <f t="array" ref="CG64">IF(AND(ISNUMBER(CG22),ISNUMBER(CG25)),CG22*(1-CG25)*21.6+370,"")</f>
        <v>1551.5200000000002</v>
      </c>
      <c r="CH64" s="766">
        <f t="array" ref="CH64">IF(COUNT(CA64:CG64)=0,"",AVERAGE(CA64:CG64))</f>
        <v>1545.0400000000002</v>
      </c>
      <c r="CI64" s="442">
        <f t="array" ref="CI64">IF(AND(ISNUMBER(CI22),ISNUMBER(CI25)),CI22*(1-CI25)*21.6+370,"")</f>
        <v>1549.36</v>
      </c>
      <c r="CJ64" s="222">
        <f t="array" ref="CJ64">IF(AND(ISNUMBER(CJ22),ISNUMBER(CJ25)),CJ22*(1-CJ25)*21.6+370,"")</f>
        <v>1538.5600000000002</v>
      </c>
      <c r="CK64" s="222">
        <f t="array" ref="CK64">IF(AND(ISNUMBER(CK22),ISNUMBER(CK25)),CK22*(1-CK25)*21.6+370,"")</f>
        <v>1549.3600000000001</v>
      </c>
      <c r="CL64" s="222">
        <f t="array" ref="CL64">IF(AND(ISNUMBER(CL22),ISNUMBER(CL25)),CL22*(1-CL25)*21.6+370,"")</f>
        <v>1551.5200000000002</v>
      </c>
      <c r="CM64" s="222">
        <f t="array" ref="CM64">IF(AND(ISNUMBER(CM22),ISNUMBER(CM25)),CM22*(1-CM25)*21.6+370,"")</f>
        <v>1560.1599999999999</v>
      </c>
      <c r="CN64" s="222">
        <f t="array" ref="CN64">IF(AND(ISNUMBER(CN22),ISNUMBER(CN25)),CN22*(1-CN25)*21.6+370,"")</f>
        <v>1553.68</v>
      </c>
      <c r="CO64" s="715">
        <f t="array" ref="CO64">IF(AND(ISNUMBER(CO22),ISNUMBER(CO25)),CO22*(1-CO25)*21.6+370,"")</f>
        <v>1570.96</v>
      </c>
      <c r="CP64" s="838">
        <f t="array" ref="CP64">IF(COUNT(CI64:CO64)=0,"",AVERAGE(CI64:CO64))</f>
        <v>1553.3714285714289</v>
      </c>
      <c r="CQ64" s="354">
        <f t="array" ref="CQ64">IF(AND(ISNUMBER(CQ22),ISNUMBER(CQ25)),CQ22*(1-CQ25)*21.6+370,"")</f>
        <v>1570.96</v>
      </c>
      <c r="CR64" s="222">
        <f t="array" ref="CR64">IF(AND(ISNUMBER(CR22),ISNUMBER(CR25)),CR22*(1-CR25)*21.6+370,"")</f>
        <v>1564.4800000000002</v>
      </c>
      <c r="CS64" s="222">
        <f t="array" ref="CS64">IF(AND(ISNUMBER(CS22),ISNUMBER(CS25)),CS22*(1-CS25)*21.6+370,"")</f>
        <v>1566.64</v>
      </c>
      <c r="CT64" s="222" t="str">
        <f t="array" ref="CT64">IF(AND(ISNUMBER(CT22),ISNUMBER(CT25)),CT22*(1-CT25)*21.6+370,"")</f>
        <v/>
      </c>
      <c r="CU64" s="222" t="str">
        <f t="array" ref="CU64">IF(AND(ISNUMBER(CU22),ISNUMBER(CU25)),CU22*(1-CU25)*21.6+370,"")</f>
        <v/>
      </c>
      <c r="CV64" s="222" t="str">
        <f t="array" ref="CV64">IF(AND(ISNUMBER(CV22),ISNUMBER(CV25)),CV22*(1-CV25)*21.6+370,"")</f>
        <v/>
      </c>
      <c r="CW64" s="715" t="str">
        <f t="array" ref="CW64">IF(AND(ISNUMBER(CW22),ISNUMBER(CW25)),CW22*(1-CW25)*21.6+370,"")</f>
        <v/>
      </c>
      <c r="CX64" s="838">
        <f t="array" ref="CX64">IF(COUNT(CQ64:CW64)=0,"",AVERAGE(CQ64:CW64))</f>
        <v>1567.3600000000004</v>
      </c>
      <c r="CY64" s="354" t="str">
        <f t="array" ref="CY64">IF(AND(ISNUMBER(CY22),ISNUMBER(CY25)),CY22*(1-CY25)*21.6+370,"")</f>
        <v/>
      </c>
      <c r="CZ64" s="222" t="str">
        <f t="array" ref="CZ64">IF(AND(ISNUMBER(CZ22),ISNUMBER(CZ25)),CZ22*(1-CZ25)*21.6+370,"")</f>
        <v/>
      </c>
      <c r="DA64" s="222" t="str">
        <f t="array" ref="DA64">IF(AND(ISNUMBER(DA22),ISNUMBER(DA25)),DA22*(1-DA25)*21.6+370,"")</f>
        <v/>
      </c>
      <c r="DB64" s="222" t="str">
        <f t="array" ref="DB64">IF(AND(ISNUMBER(DB22),ISNUMBER(DB25)),DB22*(1-DB25)*21.6+370,"")</f>
        <v/>
      </c>
      <c r="DC64" s="222" t="str">
        <f t="array" ref="DC64">IF(AND(ISNUMBER(DC22),ISNUMBER(DC25)),DC22*(1-DC25)*21.6+370,"")</f>
        <v/>
      </c>
      <c r="DD64" s="222" t="str">
        <f t="array" ref="DD64">IF(AND(ISNUMBER(DD22),ISNUMBER(DD25)),DD22*(1-DD25)*21.6+370,"")</f>
        <v/>
      </c>
      <c r="DE64" s="715" t="str">
        <f t="array" ref="DE64">IF(AND(ISNUMBER(DE22),ISNUMBER(DE25)),DE22*(1-DE25)*21.6+370,"")</f>
        <v/>
      </c>
      <c r="DF64" s="766" t="str">
        <f t="array" ref="DF64">IF(COUNT(CY64:DE64)=0,"",AVERAGE(CY64:DE64))</f>
        <v/>
      </c>
      <c r="DG64" s="392"/>
    </row>
    <row r="65" spans="1:111" ht="16" customHeight="1">
      <c r="A65" s="52" t="s">
        <v>200</v>
      </c>
      <c r="B65" s="55">
        <f t="array" ref="B65">IF(B64="","",B64/0.7)</f>
        <v>2104.9610285714289</v>
      </c>
      <c r="C65" s="56">
        <f t="array" ref="C65">IF(C64="","",C64/0.7)</f>
        <v>2104.9610285714289</v>
      </c>
      <c r="D65" s="56">
        <f t="array" ref="D65">IF(D64="","",D64/0.7)</f>
        <v>2104.9610285714289</v>
      </c>
      <c r="E65" s="56">
        <f t="array" ref="E65">IF(E64="","",E64/0.7)</f>
        <v>2124.4226285714285</v>
      </c>
      <c r="F65" s="56">
        <f t="array" ref="F65">IF(F64="","",F64/0.7)</f>
        <v>2124.4226285714285</v>
      </c>
      <c r="G65" s="715">
        <f t="array" ref="G65">IF(G64="","",G64/0.7)</f>
        <v>2068.5989714285715</v>
      </c>
      <c r="H65" s="659">
        <f t="array" ref="H65">IF(COUNT(B65:G65)=0,"",AVERAGE(B65:G65))</f>
        <v>2105.3878857142859</v>
      </c>
      <c r="I65" s="392"/>
      <c r="J65" s="55">
        <f t="array" ref="J65">IF(J64="","",J64/0.7)</f>
        <v>2089.9428571428575</v>
      </c>
      <c r="K65" s="56">
        <f t="array" ref="K65">IF(K64="","",K64/0.7)</f>
        <v>2133.1428571428573</v>
      </c>
      <c r="L65" s="56">
        <f t="array" ref="L65">IF(L64="","",L64/0.7)</f>
        <v>2136.2285714285717</v>
      </c>
      <c r="M65" s="56">
        <f t="array" ref="M65">IF(M64="","",M64/0.7)</f>
        <v>2133.1428571428573</v>
      </c>
      <c r="N65" s="56">
        <f t="array" ref="N65">IF(N64="","",N64/0.7)</f>
        <v>2160.9142857142861</v>
      </c>
      <c r="O65" s="56">
        <f t="array" ref="O65">IF(O64="","",O64/0.7)</f>
        <v>2148.5714285714289</v>
      </c>
      <c r="P65" s="715">
        <f t="array" ref="P65">IF(P64="","",P64/0.7)</f>
        <v>2139.3142857142857</v>
      </c>
      <c r="Q65" s="766">
        <f t="array" ref="Q65">IF(COUNT(J65:P65)=0,"",AVERAGE(J65:P65))</f>
        <v>2134.4653061224494</v>
      </c>
      <c r="R65" s="392"/>
      <c r="S65" s="398">
        <f t="array" ref="S65">IF(S64="","",S64/0.7)</f>
        <v>2142.4</v>
      </c>
      <c r="T65" s="56">
        <f t="array" ref="T65">IF(T64="","",T64/0.7)</f>
        <v>2136.2285714285717</v>
      </c>
      <c r="U65" s="56">
        <f t="array" ref="U65">IF(U64="","",U64/0.7)</f>
        <v>2133.1428571428573</v>
      </c>
      <c r="V65" s="56">
        <f t="array" ref="V65">IF(V64="","",V64/0.7)</f>
        <v>2130.0571428571429</v>
      </c>
      <c r="W65" s="56">
        <f t="array" ref="W65">IF(W64="","",W64/0.7)</f>
        <v>2151.6571428571433</v>
      </c>
      <c r="X65" s="56">
        <f t="array" ref="X65">IF(X64="","",X64/0.7)</f>
        <v>2102.2857142857147</v>
      </c>
      <c r="Y65" s="715">
        <f t="array" ref="Y65">IF(Y64="","",Y64/0.7)</f>
        <v>2120.8000000000002</v>
      </c>
      <c r="Z65" s="838">
        <f t="array" ref="Z65">IF(COUNT(S65:Y65)=0,"",AVERAGE(S65:Y65))</f>
        <v>2130.9387755102039</v>
      </c>
      <c r="AA65" s="354">
        <f t="array" ref="AA65">IF(AA64="","",AA64/0.7)</f>
        <v>2126.971428571429</v>
      </c>
      <c r="AB65" s="222">
        <f t="array" ref="AB65">IF(AB64="","",AB64/0.7)</f>
        <v>2086.8571428571431</v>
      </c>
      <c r="AC65" s="222">
        <f t="array" ref="AC65">IF(AC64="","",AC64/0.7)</f>
        <v>2117.7142857142858</v>
      </c>
      <c r="AD65" s="222">
        <f t="array" ref="AD65">IF(AD64="","",AD64/0.7)</f>
        <v>2154.7428571428577</v>
      </c>
      <c r="AE65" s="222">
        <f t="array" ref="AE65">IF(AE64="","",AE64/0.7)</f>
        <v>2148.5714285714289</v>
      </c>
      <c r="AF65" s="222">
        <f t="array" ref="AF65">IF(AF64="","",AF64/0.7)</f>
        <v>2179.4285714285716</v>
      </c>
      <c r="AG65" s="715">
        <f t="array" ref="AG65">IF(AG64="","",AG64/0.7)</f>
        <v>2160.9142857142861</v>
      </c>
      <c r="AH65" s="766">
        <f t="array" ref="AH65">IF(COUNT(AA65:AG65)=0,"",AVERAGE(AA65:AG65))</f>
        <v>2139.3142857142861</v>
      </c>
      <c r="AI65" s="442">
        <f t="array" ref="AI65">IF(AI64="","",AI64/0.7)</f>
        <v>2130.0571428571429</v>
      </c>
      <c r="AJ65" s="222">
        <f t="array" ref="AJ65">IF(AJ64="","",AJ64/0.7)</f>
        <v>2120.8000000000002</v>
      </c>
      <c r="AK65" s="222">
        <f t="array" ref="AK65">IF(AK64="","",AK64/0.7)</f>
        <v>2151.6571428571428</v>
      </c>
      <c r="AL65" s="222">
        <f t="array" ref="AL65">IF(AL64="","",AL64/0.7)</f>
        <v>2179.4285714285716</v>
      </c>
      <c r="AM65" s="222">
        <f t="array" ref="AM65">IF(AM64="","",AM64/0.7)</f>
        <v>2176.3428571428572</v>
      </c>
      <c r="AN65" s="222">
        <f t="array" ref="AN65">IF(AN64="","",AN64/0.7)</f>
        <v>2164.0000000000005</v>
      </c>
      <c r="AO65" s="715" t="s">
        <v>46</v>
      </c>
      <c r="AP65" s="766">
        <f t="array" ref="AP65">IF(COUNT(AI65:AO65)=0,"",AVERAGE(AI65:AO65))</f>
        <v>2153.7142857142858</v>
      </c>
      <c r="AQ65" s="392"/>
      <c r="AR65" s="442">
        <f t="array" ref="AR65">IF(AR64="","",AR64/0.7)</f>
        <v>2130.0571428571434</v>
      </c>
      <c r="AS65" s="222">
        <f t="array" ref="AS65">IF(AS64="","",AS64/0.7)</f>
        <v>2142.4</v>
      </c>
      <c r="AT65" s="222">
        <f t="array" ref="AT65">IF(AT64="","",AT64/0.7)</f>
        <v>2173.2571428571428</v>
      </c>
      <c r="AU65" s="222">
        <f t="array" ref="AU65">IF(AU64="","",AU64/0.7)</f>
        <v>2179.4285714285716</v>
      </c>
      <c r="AV65" s="222">
        <f t="array" ref="AV65">IF(AV64="","",AV64/0.7)</f>
        <v>2157.8285714285716</v>
      </c>
      <c r="AW65" s="222">
        <f t="array" ref="AW65">IF(AW64="","",AW64/0.7)</f>
        <v>2154.7428571428577</v>
      </c>
      <c r="AX65" s="715" t="str">
        <f t="array" ref="AX65">IF(AX64="","",AX64/0.7)</f>
        <v/>
      </c>
      <c r="AY65" s="766">
        <f t="array" ref="AY65">IF(COUNT(AR65:AX65)=0,"",AVERAGE(AR65:AX65))</f>
        <v>2156.2857142857147</v>
      </c>
      <c r="AZ65" s="392"/>
      <c r="BA65" s="442">
        <f t="array" ref="BA65">IF(BA64="","",BA64/0.7)</f>
        <v>2185.6000000000004</v>
      </c>
      <c r="BB65" s="222">
        <f t="array" ref="BB65">IF(BB64="","",BB64/0.7)</f>
        <v>2182.514285714286</v>
      </c>
      <c r="BC65" s="222">
        <f t="array" ref="BC65">IF(BC64="","",BC64/0.7)</f>
        <v>2185.6000000000004</v>
      </c>
      <c r="BD65" s="222" t="str">
        <f t="array" ref="BD65">IF(BD64="","",BD64/0.7)</f>
        <v/>
      </c>
      <c r="BE65" s="222" t="str">
        <f t="array" ref="BE65">IF(BE64="","",BE64/0.7)</f>
        <v/>
      </c>
      <c r="BF65" s="222" t="str">
        <f t="array" ref="BF65">IF(BF64="","",BF64/0.7)</f>
        <v/>
      </c>
      <c r="BG65" s="715" t="str">
        <f t="array" ref="BG65">IF(BG64="","",BG64/0.7)</f>
        <v/>
      </c>
      <c r="BH65" s="766">
        <f t="array" ref="BH65">IF(COUNT(BA65:BG65)=0,"",AVERAGE(BA65:BG65))</f>
        <v>2184.5714285714289</v>
      </c>
      <c r="BI65" s="392"/>
      <c r="BJ65" s="442"/>
      <c r="BK65" s="222" t="str">
        <f t="array" ref="BK65">IF(BK64="","",BK64/0.7)</f>
        <v/>
      </c>
      <c r="BL65" s="222" t="str">
        <f t="array" ref="BL65">IF(BL64="","",BL64/0.7)</f>
        <v/>
      </c>
      <c r="BM65" s="222" t="str">
        <f t="array" ref="BM65">IF(BM64="","",BM64/0.7)</f>
        <v/>
      </c>
      <c r="BN65" s="222">
        <f t="array" ref="BN65">IF(BN64="","",BN64/0.7)</f>
        <v>2139.3142857142861</v>
      </c>
      <c r="BO65" s="222">
        <f t="array" ref="BO65">IF(BO64="","",BO64/0.7)</f>
        <v>2154.7428571428577</v>
      </c>
      <c r="BP65" s="715">
        <f t="array" ref="BP65">IF(BP64="","",BP64/0.7)</f>
        <v>2194.8571428571431</v>
      </c>
      <c r="BQ65" s="766">
        <f t="array" ref="BQ65">IF(COUNT(BJ65:BP65)=0,"",AVERAGE(BJ65:BP65))</f>
        <v>2162.971428571429</v>
      </c>
      <c r="BR65" s="392"/>
      <c r="BS65" s="442">
        <f t="array" ref="BS65">IF(BS64="","",BS64/0.7)</f>
        <v>2182.514285714286</v>
      </c>
      <c r="BT65" s="222">
        <f t="array" ref="BT65">IF(BT64="","",BT64/0.7)</f>
        <v>2188.6857142857143</v>
      </c>
      <c r="BU65" s="222">
        <f t="array" ref="BU65">IF(BU64="","",BU64/0.7)</f>
        <v>2201.0285714285715</v>
      </c>
      <c r="BV65" s="222">
        <f t="array" ref="BV65">IF(BV64="","",BV64/0.7)</f>
        <v>2194.8571428571436</v>
      </c>
      <c r="BW65" s="222">
        <f t="array" ref="BW65">IF(BW64="","",BW64/0.7)</f>
        <v>2207.2000000000003</v>
      </c>
      <c r="BX65" s="222">
        <f t="array" ref="BX65">IF(BX64="","",BX64/0.7)</f>
        <v>2204.1142857142859</v>
      </c>
      <c r="BY65" s="715">
        <f t="array" ref="BY65">IF(BY64="","",BY64/0.7)</f>
        <v>2222.6285714285718</v>
      </c>
      <c r="BZ65" s="766">
        <f t="array" ref="BZ65">IF(COUNT(BS65:BY65)=0,"",AVERAGE(BS65:BY65))</f>
        <v>2200.1469387755105</v>
      </c>
      <c r="CA65" s="442">
        <f t="array" ref="CA65">IF(CA64="","",CA64/0.7)</f>
        <v>2216.4571428571435</v>
      </c>
      <c r="CB65" s="222">
        <f t="array" ref="CB65">IF(CB64="","",CB64/0.7)</f>
        <v>2197.9428571428575</v>
      </c>
      <c r="CC65" s="222">
        <f t="array" ref="CC65">IF(CC64="","",CC64/0.7)</f>
        <v>2201.0285714285715</v>
      </c>
      <c r="CD65" s="222">
        <f t="array" ref="CD65">IF(CD64="","",CD64/0.7)</f>
        <v>2185.6000000000004</v>
      </c>
      <c r="CE65" s="222">
        <f t="array" ref="CE65">IF(CE64="","",CE64/0.7)</f>
        <v>2222.6285714285718</v>
      </c>
      <c r="CF65" s="222">
        <f t="array" ref="CF65">IF(CF64="","",CF64/0.7)</f>
        <v>2210.2857142857147</v>
      </c>
      <c r="CG65" s="715">
        <f t="array" ref="CG65">IF(CG64="","",CG64/0.7)</f>
        <v>2216.4571428571435</v>
      </c>
      <c r="CH65" s="766">
        <f t="array" ref="CH65">IF(COUNT(CA65:CG65)=0,"",AVERAGE(CA65:CG65))</f>
        <v>2207.2000000000003</v>
      </c>
      <c r="CI65" s="442">
        <f t="array" ref="CI65">IF(CI64="","",CI64/0.7)</f>
        <v>2213.3714285714286</v>
      </c>
      <c r="CJ65" s="222">
        <f t="array" ref="CJ65">IF(CJ64="","",CJ64/0.7)</f>
        <v>2197.9428571428575</v>
      </c>
      <c r="CK65" s="222">
        <f t="array" ref="CK65">IF(CK64="","",CK64/0.7)</f>
        <v>2213.3714285714291</v>
      </c>
      <c r="CL65" s="222">
        <f t="array" ref="CL65">IF(CL64="","",CL64/0.7)</f>
        <v>2216.4571428571435</v>
      </c>
      <c r="CM65" s="222">
        <f t="array" ref="CM65">IF(CM64="","",CM64/0.7)</f>
        <v>2228.7999999999997</v>
      </c>
      <c r="CN65" s="222">
        <f t="array" ref="CN65">IF(CN64="","",CN64/0.7)</f>
        <v>2219.5428571428574</v>
      </c>
      <c r="CO65" s="715">
        <f t="array" ref="CO65">IF(CO64="","",CO64/0.7)</f>
        <v>2244.2285714285717</v>
      </c>
      <c r="CP65" s="838">
        <f t="array" ref="CP65">IF(COUNT(CI65:CO65)=0,"",AVERAGE(CI65:CO65))</f>
        <v>2219.1020408163267</v>
      </c>
      <c r="CQ65" s="354">
        <f t="array" ref="CQ65">IF(CQ64="","",CQ64/0.7)</f>
        <v>2244.2285714285717</v>
      </c>
      <c r="CR65" s="222">
        <f t="array" ref="CR65">IF(CR64="","",CR64/0.7)</f>
        <v>2234.971428571429</v>
      </c>
      <c r="CS65" s="222">
        <f t="array" ref="CS65">IF(CS64="","",CS64/0.7)</f>
        <v>2238.0571428571429</v>
      </c>
      <c r="CT65" s="222" t="str">
        <f t="array" ref="CT65">IF(CT64="","",CT64/0.7)</f>
        <v/>
      </c>
      <c r="CU65" s="222" t="str">
        <f t="array" ref="CU65">IF(CU64="","",CU64/0.7)</f>
        <v/>
      </c>
      <c r="CV65" s="222" t="str">
        <f t="array" ref="CV65">IF(CV64="","",CV64/0.7)</f>
        <v/>
      </c>
      <c r="CW65" s="715" t="str">
        <f t="array" ref="CW65">IF(CW64="","",CW64/0.7)</f>
        <v/>
      </c>
      <c r="CX65" s="838">
        <f t="array" ref="CX65">IF(COUNT(CQ65:CW65)=0,"",AVERAGE(CQ65:CW65))</f>
        <v>2239.0857142857144</v>
      </c>
      <c r="CY65" s="354" t="str">
        <f t="array" ref="CY65">IF(CY64="","",CY64/0.7)</f>
        <v/>
      </c>
      <c r="CZ65" s="222" t="str">
        <f t="array" ref="CZ65">IF(CZ64="","",CZ64/0.7)</f>
        <v/>
      </c>
      <c r="DA65" s="222" t="str">
        <f t="array" ref="DA65">IF(DA64="","",DA64/0.7)</f>
        <v/>
      </c>
      <c r="DB65" s="222" t="str">
        <f t="array" ref="DB65">IF(DB64="","",DB64/0.7)</f>
        <v/>
      </c>
      <c r="DC65" s="222" t="str">
        <f t="array" ref="DC65">IF(DC64="","",DC64/0.7)</f>
        <v/>
      </c>
      <c r="DD65" s="222" t="str">
        <f t="array" ref="DD65">IF(DD64="","",DD64/0.7)</f>
        <v/>
      </c>
      <c r="DE65" s="715" t="str">
        <f t="array" ref="DE65">IF(DE64="","",DE64/0.7)</f>
        <v/>
      </c>
      <c r="DF65" s="766" t="str">
        <f t="array" ref="DF65">IF(COUNT(CY65:DE65)=0,"",AVERAGE(CY65:DE65))</f>
        <v/>
      </c>
      <c r="DG65" s="392"/>
    </row>
    <row r="66" spans="1:111" ht="18" customHeight="1">
      <c r="A66" s="57" t="s">
        <v>201</v>
      </c>
      <c r="B66" s="58">
        <f t="array" ref="B66">IFERROR((B59/B58*6.4-6.2)*B22*SUBSTITUTE(B83,"h",""),"")</f>
        <v>202.23000000000008</v>
      </c>
      <c r="C66" s="59">
        <v>759.7800000000002</v>
      </c>
      <c r="D66" s="59">
        <v>727.65000000000009</v>
      </c>
      <c r="E66" s="59">
        <v>242.99333333333331</v>
      </c>
      <c r="F66" s="59">
        <f t="array" ref="F66">IFERROR((F59/F58*6.4-6.2)*F22*SUBSTITUTE(F83,"h",""),"")</f>
        <v>170.4186206896552</v>
      </c>
      <c r="G66" s="716">
        <f t="array" ref="G66">IFERROR((G59/G58*6.4-6.2)*G22*SUBSTITUTE(G83,"h",""),"")</f>
        <v>170.12172413793107</v>
      </c>
      <c r="H66" s="660">
        <f t="array" ref="H66">IF(COUNT(B66:G66)=0,"",AVERAGE(B66:G66))</f>
        <v>378.86561302681997</v>
      </c>
      <c r="I66" s="393"/>
      <c r="J66" s="58">
        <f t="array" ref="J66">IFERROR((J59/J58*6.4-6.2)*J22*SUBSTITUTE(J83,"h",""),"")</f>
        <v>171.01241379310349</v>
      </c>
      <c r="K66" s="59">
        <f t="array" ref="K66">IFERROR((K59/K58*6.4-6.2)*K22*SUBSTITUTE(K83,"h",""),"")</f>
        <v>161.57333333333335</v>
      </c>
      <c r="L66" s="59">
        <f t="array" ref="L66">IFERROR((L59/L58*6.4-6.2)*L22*SUBSTITUTE(L83,"h",""),"")</f>
        <v>174.27827586206899</v>
      </c>
      <c r="M66" s="59">
        <f t="array" ref="M66">IFERROR((M59/M58*6.4-6.2)*M22*SUBSTITUTE(M83,"h",""),"")</f>
        <v>136.86762711864404</v>
      </c>
      <c r="N66" s="59">
        <f t="array" ref="N66">IFERROR((N59/N58*6.4-6.2)*N22*SUBSTITUTE(N83,"h",""),"")</f>
        <v>165.44666666666669</v>
      </c>
      <c r="O66" s="60" t="s">
        <v>46</v>
      </c>
      <c r="P66" s="805" t="s">
        <v>46</v>
      </c>
      <c r="Q66" s="767">
        <f t="array" ref="Q66">IF(COUNT(J66:P66)=0,"",AVERAGE(J66:P66))</f>
        <v>161.83566335476331</v>
      </c>
      <c r="R66" s="393"/>
      <c r="S66" s="355">
        <f t="array" ref="S66">IFERROR((S59/S58*6.4-6.2)*S22*SUBSTITUTE(S83,"h",""),"")</f>
        <v>237.97600000000006</v>
      </c>
      <c r="T66" s="59">
        <f t="array" ref="T66">IFERROR((T59/T58*6.4-6.2)*T22*SUBSTITUTE(T83,"h",""),"")</f>
        <v>160.49655737704919</v>
      </c>
      <c r="U66" s="60" t="s">
        <v>46</v>
      </c>
      <c r="V66" s="60" t="s">
        <v>46</v>
      </c>
      <c r="W66" s="60" t="s">
        <v>46</v>
      </c>
      <c r="X66" s="284">
        <f t="array" ref="X66">IFERROR((X59/X58*6.4-6.2)*X22*SUBSTITUTE(X83,"h",""),"")</f>
        <v>167.10666666666668</v>
      </c>
      <c r="Y66" s="880" t="s">
        <v>46</v>
      </c>
      <c r="Z66" s="839">
        <f t="array" ref="Z66">IF(COUNT(S66:Y66)=0,"",AVERAGE(S66:Y66))</f>
        <v>188.52640801457198</v>
      </c>
      <c r="AA66" s="355" t="s">
        <v>46</v>
      </c>
      <c r="AB66" s="284">
        <f t="array" ref="AB66">IFERROR((AB59/AB58*6.4-6.2)*AB22*SUBSTITUTE(AB83,"h",""),"")</f>
        <v>150.23301587301589</v>
      </c>
      <c r="AC66" s="284" t="s">
        <v>46</v>
      </c>
      <c r="AD66" s="284">
        <v>150</v>
      </c>
      <c r="AE66" s="284" t="s">
        <v>46</v>
      </c>
      <c r="AF66" s="284" t="s">
        <v>46</v>
      </c>
      <c r="AG66" s="880" t="s">
        <v>46</v>
      </c>
      <c r="AH66" s="767">
        <f t="array" ref="AH66">IF(COUNT(AA66:AG66)=0,"",AVERAGE(AA66:AG66))</f>
        <v>150.11650793650796</v>
      </c>
      <c r="AI66" s="443" t="s">
        <v>46</v>
      </c>
      <c r="AJ66" s="284">
        <f t="array" ref="AJ66">IFERROR((AJ59/AJ58*6.4-6.2)*AJ22*SUBSTITUTE(AJ83,"h",""),"")</f>
        <v>73.708208955223924</v>
      </c>
      <c r="AK66" s="284" t="s">
        <v>46</v>
      </c>
      <c r="AL66" s="284">
        <f t="array" ref="AL66">IFERROR((AL59/AL58*6.4-6.2)*AL22*SUBSTITUTE(AL83,"h",""),"")</f>
        <v>290.34490566037744</v>
      </c>
      <c r="AM66" s="284" t="s">
        <v>46</v>
      </c>
      <c r="AN66" s="284" t="str">
        <f t="array" ref="AN66">IFERROR((AN59/AN58*6.4-6.2)*AN22*SUBSTITUTE(AN83,"h",""),"")</f>
        <v/>
      </c>
      <c r="AO66" s="880" t="s">
        <v>46</v>
      </c>
      <c r="AP66" s="767">
        <f t="array" ref="AP66">IF(COUNT(AI66:AO66)=0,"",AVERAGE(AI66:AO66))</f>
        <v>182.02655730780069</v>
      </c>
      <c r="AQ66" s="393"/>
      <c r="AR66" s="443" t="s">
        <v>46</v>
      </c>
      <c r="AS66" s="284">
        <f t="array" ref="AS66">IFERROR((AS59/AS58*6.4-6.2)*AS22*SUBSTITUTE(AS83,"h",""),"")</f>
        <v>50.503852459016414</v>
      </c>
      <c r="AT66" s="284" t="s">
        <v>46</v>
      </c>
      <c r="AU66" s="284">
        <v>182.02655730780069</v>
      </c>
      <c r="AV66" s="284" t="s">
        <v>46</v>
      </c>
      <c r="AW66" s="284" t="str">
        <f t="array" ref="AW66">IFERROR((AW59/AW58*6.4-6.2)*AW22*SUBSTITUTE(AW83,"h",""),"")</f>
        <v/>
      </c>
      <c r="AX66" s="880" t="str">
        <f t="array" ref="AX66">IFERROR((AX59/AX58*6.4-6.2)*AX22*SUBSTITUTE(AX83,"h",""),"")</f>
        <v/>
      </c>
      <c r="AY66" s="767">
        <f t="array" ref="AY66">IF(COUNT(AR66:AX66)=0,"",AVERAGE(AR66:AX66))</f>
        <v>116.26520488340856</v>
      </c>
      <c r="AZ66" s="393"/>
      <c r="BA66" s="443"/>
      <c r="BB66" s="284"/>
      <c r="BC66" s="284"/>
      <c r="BD66" s="284"/>
      <c r="BE66" s="284"/>
      <c r="BF66" s="284"/>
      <c r="BG66" s="880"/>
      <c r="BH66" s="767" t="str">
        <f t="array" ref="BH66">IF(COUNT(BA66:BG66)=0,"",AVERAGE(BA66:BG66))</f>
        <v/>
      </c>
      <c r="BI66" s="393"/>
      <c r="BJ66" s="443"/>
      <c r="BK66" s="284"/>
      <c r="BL66" s="284"/>
      <c r="BM66" s="284"/>
      <c r="BN66" s="284"/>
      <c r="BO66" s="284"/>
      <c r="BP66" s="880"/>
      <c r="BQ66" s="767" t="str">
        <f t="array" ref="BQ66">IF(COUNT(BJ66:BP66)=0,"",AVERAGE(BJ66:BP66))</f>
        <v/>
      </c>
      <c r="BR66" s="393"/>
      <c r="BS66" s="443"/>
      <c r="BT66" s="284"/>
      <c r="BU66" s="284"/>
      <c r="BV66" s="284"/>
      <c r="BW66" s="284"/>
      <c r="BX66" s="284"/>
      <c r="BY66" s="880"/>
      <c r="BZ66" s="767" t="str">
        <f t="array" ref="BZ66">IF(COUNT(BS66:BY66)=0,"",AVERAGE(BS66:BY66))</f>
        <v/>
      </c>
      <c r="CA66" s="443"/>
      <c r="CB66" s="284"/>
      <c r="CC66" s="284"/>
      <c r="CD66" s="284"/>
      <c r="CE66" s="284"/>
      <c r="CF66" s="284"/>
      <c r="CG66" s="880"/>
      <c r="CH66" s="767" t="str">
        <f t="array" ref="CH66">IF(COUNT(CA66:CG66)=0,"",AVERAGE(CA66:CG66))</f>
        <v/>
      </c>
      <c r="CI66" s="443"/>
      <c r="CJ66" s="284"/>
      <c r="CK66" s="284"/>
      <c r="CL66" s="284"/>
      <c r="CM66" s="284"/>
      <c r="CN66" s="284"/>
      <c r="CO66" s="880"/>
      <c r="CP66" s="839" t="str">
        <f t="array" ref="CP66">IF(COUNT(CI66:CO66)=0,"",AVERAGE(CI66:CO66))</f>
        <v/>
      </c>
      <c r="CQ66" s="1133"/>
      <c r="CR66" s="284"/>
      <c r="CS66" s="284"/>
      <c r="CT66" s="284"/>
      <c r="CU66" s="284"/>
      <c r="CV66" s="284"/>
      <c r="CW66" s="880"/>
      <c r="CX66" s="839" t="str">
        <f t="array" ref="CX66">IF(COUNT(CQ66:CW66)=0,"",AVERAGE(CQ66:CW66))</f>
        <v/>
      </c>
      <c r="CY66" s="1133"/>
      <c r="CZ66" s="284"/>
      <c r="DA66" s="284"/>
      <c r="DB66" s="284"/>
      <c r="DC66" s="284"/>
      <c r="DD66" s="284"/>
      <c r="DE66" s="880"/>
      <c r="DF66" s="767" t="str">
        <f t="array" ref="DF66">IF(COUNT(CY66:DE66)=0,"",AVERAGE(CY66:DE66))</f>
        <v/>
      </c>
      <c r="DG66" s="393"/>
    </row>
    <row r="67" spans="1:111" ht="19" customHeight="1">
      <c r="A67" s="61" t="s">
        <v>202</v>
      </c>
      <c r="B67" s="62"/>
      <c r="C67" s="63"/>
      <c r="D67" s="63"/>
      <c r="E67" s="63"/>
      <c r="F67" s="63"/>
      <c r="G67" s="717"/>
      <c r="H67" s="661" t="str">
        <f>IF(COUNT(B67:G67)=0,"",AVERAGE(B67:G67))</f>
        <v/>
      </c>
      <c r="I67" s="388"/>
      <c r="J67" s="64">
        <v>200</v>
      </c>
      <c r="K67" s="65" t="s">
        <v>46</v>
      </c>
      <c r="L67" s="66">
        <v>200</v>
      </c>
      <c r="M67" s="65" t="s">
        <v>46</v>
      </c>
      <c r="N67" s="66">
        <v>200</v>
      </c>
      <c r="O67" s="65" t="s">
        <v>46</v>
      </c>
      <c r="P67" s="806" t="s">
        <v>46</v>
      </c>
      <c r="Q67" s="768">
        <f t="array" ref="Q67">IF(COUNT(J67:P67)=0,"",AVERAGE(J67:P67))</f>
        <v>200</v>
      </c>
      <c r="R67" s="388"/>
      <c r="S67" s="356">
        <v>200</v>
      </c>
      <c r="T67" s="65" t="s">
        <v>46</v>
      </c>
      <c r="U67" s="66">
        <v>200</v>
      </c>
      <c r="V67" s="65" t="s">
        <v>46</v>
      </c>
      <c r="W67" s="66">
        <v>200</v>
      </c>
      <c r="X67" s="285" t="s">
        <v>46</v>
      </c>
      <c r="Y67" s="881" t="s">
        <v>46</v>
      </c>
      <c r="Z67" s="840">
        <f>IF(COUNT(S67:Y67)=0,"",AVERAGE(S67:Y67))</f>
        <v>200</v>
      </c>
      <c r="AA67" s="356">
        <v>200</v>
      </c>
      <c r="AB67" s="65" t="s">
        <v>46</v>
      </c>
      <c r="AC67" s="66">
        <v>200</v>
      </c>
      <c r="AD67" s="65" t="s">
        <v>46</v>
      </c>
      <c r="AE67" s="66" t="s">
        <v>46</v>
      </c>
      <c r="AF67" s="285" t="s">
        <v>46</v>
      </c>
      <c r="AG67" s="881" t="s">
        <v>46</v>
      </c>
      <c r="AH67" s="768">
        <f>IF(COUNT(AA67:AG67)=0,"",AVERAGE(AA67:AG67))</f>
        <v>200</v>
      </c>
      <c r="AI67" s="444">
        <v>200</v>
      </c>
      <c r="AJ67" s="65" t="s">
        <v>46</v>
      </c>
      <c r="AK67" s="66">
        <v>200</v>
      </c>
      <c r="AL67" s="65" t="s">
        <v>46</v>
      </c>
      <c r="AM67" s="66" t="s">
        <v>46</v>
      </c>
      <c r="AN67" s="285" t="s">
        <v>46</v>
      </c>
      <c r="AO67" s="881" t="s">
        <v>46</v>
      </c>
      <c r="AP67" s="768">
        <f>IF(COUNT(AI67:AO67)=0,"",AVERAGE(AI67:AO67))</f>
        <v>200</v>
      </c>
      <c r="AQ67" s="388"/>
      <c r="AR67" s="444">
        <v>200</v>
      </c>
      <c r="AS67" s="65" t="s">
        <v>46</v>
      </c>
      <c r="AT67" s="66">
        <v>200</v>
      </c>
      <c r="AU67" s="65" t="s">
        <v>46</v>
      </c>
      <c r="AV67" s="66">
        <v>200</v>
      </c>
      <c r="AW67" s="285" t="s">
        <v>46</v>
      </c>
      <c r="AX67" s="881" t="s">
        <v>46</v>
      </c>
      <c r="AY67" s="768">
        <f>IF(COUNT(AR67:AX67)=0,"",AVERAGE(AR67:AX67))</f>
        <v>200</v>
      </c>
      <c r="AZ67" s="388"/>
      <c r="BA67" s="444">
        <v>200</v>
      </c>
      <c r="BB67" s="65" t="s">
        <v>46</v>
      </c>
      <c r="BC67" s="66">
        <v>200</v>
      </c>
      <c r="BD67" s="65" t="s">
        <v>46</v>
      </c>
      <c r="BE67" s="66">
        <v>200</v>
      </c>
      <c r="BF67" s="285" t="s">
        <v>46</v>
      </c>
      <c r="BG67" s="881" t="s">
        <v>46</v>
      </c>
      <c r="BH67" s="768">
        <f>IF(COUNT(BA67:BG67)=0,"",AVERAGE(BA67:BG67))</f>
        <v>200</v>
      </c>
      <c r="BI67" s="388"/>
      <c r="BJ67" s="444">
        <v>200</v>
      </c>
      <c r="BK67" s="65" t="s">
        <v>46</v>
      </c>
      <c r="BL67" s="66">
        <v>200</v>
      </c>
      <c r="BM67" s="65" t="s">
        <v>46</v>
      </c>
      <c r="BN67" s="66">
        <v>200</v>
      </c>
      <c r="BO67" s="285" t="s">
        <v>46</v>
      </c>
      <c r="BP67" s="881" t="s">
        <v>46</v>
      </c>
      <c r="BQ67" s="768">
        <f>IF(COUNT(BJ67:BP67)=0,"",AVERAGE(BJ67:BP67))</f>
        <v>200</v>
      </c>
      <c r="BR67" s="388"/>
      <c r="BS67" s="444">
        <v>200</v>
      </c>
      <c r="BT67" s="65" t="s">
        <v>46</v>
      </c>
      <c r="BU67" s="66">
        <v>200</v>
      </c>
      <c r="BV67" s="65" t="s">
        <v>46</v>
      </c>
      <c r="BW67" s="66">
        <v>200</v>
      </c>
      <c r="BX67" s="285" t="s">
        <v>46</v>
      </c>
      <c r="BY67" s="881" t="s">
        <v>46</v>
      </c>
      <c r="BZ67" s="768">
        <f>IF(COUNT(BS67:BY67)=0,"",AVERAGE(BS67:BY67))</f>
        <v>200</v>
      </c>
      <c r="CA67" s="444">
        <v>200</v>
      </c>
      <c r="CB67" s="65" t="s">
        <v>46</v>
      </c>
      <c r="CC67" s="66">
        <v>200</v>
      </c>
      <c r="CD67" s="65" t="s">
        <v>46</v>
      </c>
      <c r="CE67" s="66">
        <v>200</v>
      </c>
      <c r="CF67" s="285" t="s">
        <v>46</v>
      </c>
      <c r="CG67" s="881" t="s">
        <v>46</v>
      </c>
      <c r="CH67" s="768">
        <f>IF(COUNT(CA67:CG67)=0,"",AVERAGE(CA67:CG67))</f>
        <v>200</v>
      </c>
      <c r="CI67" s="444">
        <v>200</v>
      </c>
      <c r="CJ67" s="65"/>
      <c r="CK67" s="66">
        <v>200</v>
      </c>
      <c r="CL67" s="65"/>
      <c r="CM67" s="66">
        <v>200</v>
      </c>
      <c r="CN67" s="285"/>
      <c r="CO67" s="881"/>
      <c r="CP67" s="840">
        <f>IF(COUNT(CI67:CO67)=0,"",AVERAGE(CI67:CO67))</f>
        <v>200</v>
      </c>
      <c r="CQ67" s="356">
        <v>200</v>
      </c>
      <c r="CR67" s="65"/>
      <c r="CS67" s="66">
        <v>200</v>
      </c>
      <c r="CT67" s="65"/>
      <c r="CU67" s="66">
        <v>200</v>
      </c>
      <c r="CV67" s="285"/>
      <c r="CW67" s="881"/>
      <c r="CX67" s="840">
        <f>IF(COUNT(CQ67:CW67)=0,"",AVERAGE(CQ67:CW67))</f>
        <v>200</v>
      </c>
      <c r="CY67" s="356">
        <v>200</v>
      </c>
      <c r="CZ67" s="65"/>
      <c r="DA67" s="66">
        <v>200</v>
      </c>
      <c r="DB67" s="65"/>
      <c r="DC67" s="66">
        <v>200</v>
      </c>
      <c r="DD67" s="285"/>
      <c r="DE67" s="881"/>
      <c r="DF67" s="768">
        <f>IF(COUNT(CY67:DE67)=0,"",AVERAGE(CY67:DE67))</f>
        <v>200</v>
      </c>
      <c r="DG67" s="388"/>
    </row>
    <row r="68" spans="1:111" s="221" customFormat="1" ht="18" customHeight="1">
      <c r="A68" s="1094" t="s">
        <v>442</v>
      </c>
      <c r="B68" s="1095"/>
      <c r="C68" s="1096"/>
      <c r="D68" s="1096"/>
      <c r="E68" s="1096"/>
      <c r="F68" s="1096"/>
      <c r="G68" s="1097"/>
      <c r="H68" s="1098"/>
      <c r="I68" s="388"/>
      <c r="J68" s="1099"/>
      <c r="K68" s="1100"/>
      <c r="L68" s="1101"/>
      <c r="M68" s="1100"/>
      <c r="N68" s="1101"/>
      <c r="O68" s="1100"/>
      <c r="P68" s="1102"/>
      <c r="Q68" s="1103"/>
      <c r="R68" s="388"/>
      <c r="S68" s="1104"/>
      <c r="T68" s="1100"/>
      <c r="U68" s="1101"/>
      <c r="V68" s="1100"/>
      <c r="W68" s="1101"/>
      <c r="X68" s="1105"/>
      <c r="Y68" s="1106"/>
      <c r="Z68" s="1107"/>
      <c r="AA68" s="1108"/>
      <c r="AB68" s="1109"/>
      <c r="AC68" s="1110"/>
      <c r="AD68" s="1109"/>
      <c r="AE68" s="1110"/>
      <c r="AF68" s="1111"/>
      <c r="AG68" s="1106"/>
      <c r="AH68" s="1103"/>
      <c r="AI68" s="1112"/>
      <c r="AJ68" s="1109"/>
      <c r="AK68" s="1110"/>
      <c r="AL68" s="1109"/>
      <c r="AM68" s="1110"/>
      <c r="AN68" s="1111"/>
      <c r="AO68" s="1106"/>
      <c r="AP68" s="1103"/>
      <c r="AQ68" s="388"/>
      <c r="AR68" s="1112"/>
      <c r="AS68" s="1109"/>
      <c r="AT68" s="1110"/>
      <c r="AU68" s="1109"/>
      <c r="AV68" s="1110"/>
      <c r="AW68" s="1111"/>
      <c r="AX68" s="1106"/>
      <c r="AY68" s="1103"/>
      <c r="AZ68" s="388"/>
      <c r="BA68" s="1112"/>
      <c r="BB68" s="1109"/>
      <c r="BC68" s="1110"/>
      <c r="BD68" s="1109"/>
      <c r="BE68" s="1110"/>
      <c r="BF68" s="1111"/>
      <c r="BG68" s="1106"/>
      <c r="BH68" s="1103"/>
      <c r="BI68" s="388"/>
      <c r="BJ68" s="1112"/>
      <c r="BK68" s="1109"/>
      <c r="BL68" s="1110"/>
      <c r="BM68" s="1109"/>
      <c r="BN68" s="1110"/>
      <c r="BO68" s="1111"/>
      <c r="BP68" s="1106"/>
      <c r="BQ68" s="1103"/>
      <c r="BR68" s="388"/>
      <c r="BS68" s="1112"/>
      <c r="BT68" s="1109"/>
      <c r="BU68" s="1110"/>
      <c r="BV68" s="1109"/>
      <c r="BW68" s="1110"/>
      <c r="BX68" s="1111"/>
      <c r="BY68" s="1106"/>
      <c r="BZ68" s="1103"/>
      <c r="CA68" s="1112"/>
      <c r="CB68" s="1109"/>
      <c r="CC68" s="1110"/>
      <c r="CD68" s="1109"/>
      <c r="CE68" s="1110"/>
      <c r="CF68" s="1111"/>
      <c r="CG68" s="1106"/>
      <c r="CH68" s="1103"/>
      <c r="CI68" s="1112"/>
      <c r="CJ68" s="1109"/>
      <c r="CK68" s="1110"/>
      <c r="CL68" s="1109"/>
      <c r="CM68" s="1110"/>
      <c r="CN68" s="1111"/>
      <c r="CO68" s="1106"/>
      <c r="CP68" s="1107"/>
      <c r="CQ68" s="1134">
        <f>IF(CQ22=0,"",CQ22*4.5)</f>
        <v>294.3</v>
      </c>
      <c r="CR68" s="1110">
        <f>IF(CR22=0,"",CR22*4)</f>
        <v>261.60000000000002</v>
      </c>
      <c r="CS68" s="1110">
        <f>IF(CS22=0,"",CS22*4.5)</f>
        <v>294.3</v>
      </c>
      <c r="CT68" s="1110" t="str">
        <f>IF(CT22=0,"",CT22*4)</f>
        <v/>
      </c>
      <c r="CU68" s="1110" t="str">
        <f>IF(CU22=0,"",CU22*4.5)</f>
        <v/>
      </c>
      <c r="CV68" s="1110" t="str">
        <f>IF(CV22=0,"",CV22*4)</f>
        <v/>
      </c>
      <c r="CW68" s="1113" t="str">
        <f>IF(CW22=0,"",CW22*4)</f>
        <v/>
      </c>
      <c r="CX68" s="1107"/>
      <c r="CY68" s="1134" t="str">
        <f>IF(CY22=0,"",CY22*4.5)</f>
        <v/>
      </c>
      <c r="CZ68" s="1110" t="str">
        <f>IF(CZ22=0,"",CZ22*4)</f>
        <v/>
      </c>
      <c r="DA68" s="1110" t="str">
        <f>IF(DA22=0,"",DA22*4.5)</f>
        <v/>
      </c>
      <c r="DB68" s="1110" t="str">
        <f>IF(DB22=0,"",DB22*4)</f>
        <v/>
      </c>
      <c r="DC68" s="1110" t="str">
        <f>IF(DC22=0,"",DC22*4.5)</f>
        <v/>
      </c>
      <c r="DD68" s="1110" t="str">
        <f>IF(DD22=0,"",DD22*4)</f>
        <v/>
      </c>
      <c r="DE68" s="1113" t="str">
        <f>IF(DE22=0,"",DE22*4)</f>
        <v/>
      </c>
      <c r="DF68" s="1103"/>
      <c r="DG68" s="388"/>
    </row>
    <row r="69" spans="1:111" s="221" customFormat="1" ht="18" customHeight="1">
      <c r="A69" s="1074" t="s">
        <v>443</v>
      </c>
      <c r="B69" s="1075"/>
      <c r="C69" s="1076"/>
      <c r="D69" s="1076"/>
      <c r="E69" s="1076"/>
      <c r="F69" s="1076"/>
      <c r="G69" s="1077"/>
      <c r="H69" s="1078"/>
      <c r="I69" s="388"/>
      <c r="J69" s="1079"/>
      <c r="K69" s="1080"/>
      <c r="L69" s="1081"/>
      <c r="M69" s="1080"/>
      <c r="N69" s="1081"/>
      <c r="O69" s="1080"/>
      <c r="P69" s="1082"/>
      <c r="Q69" s="1083"/>
      <c r="R69" s="388"/>
      <c r="S69" s="1084"/>
      <c r="T69" s="1080"/>
      <c r="U69" s="1081"/>
      <c r="V69" s="1080"/>
      <c r="W69" s="1081"/>
      <c r="X69" s="1085"/>
      <c r="Y69" s="1086"/>
      <c r="Z69" s="1087"/>
      <c r="AA69" s="1088"/>
      <c r="AB69" s="1089"/>
      <c r="AC69" s="1090"/>
      <c r="AD69" s="1089"/>
      <c r="AE69" s="1090"/>
      <c r="AF69" s="1091"/>
      <c r="AG69" s="1086"/>
      <c r="AH69" s="1083"/>
      <c r="AI69" s="1092"/>
      <c r="AJ69" s="1089"/>
      <c r="AK69" s="1090"/>
      <c r="AL69" s="1089"/>
      <c r="AM69" s="1090"/>
      <c r="AN69" s="1091"/>
      <c r="AO69" s="1086"/>
      <c r="AP69" s="1083"/>
      <c r="AQ69" s="388"/>
      <c r="AR69" s="1092"/>
      <c r="AS69" s="1089"/>
      <c r="AT69" s="1090"/>
      <c r="AU69" s="1089"/>
      <c r="AV69" s="1090"/>
      <c r="AW69" s="1091"/>
      <c r="AX69" s="1086"/>
      <c r="AY69" s="1083"/>
      <c r="AZ69" s="388"/>
      <c r="BA69" s="1092"/>
      <c r="BB69" s="1089"/>
      <c r="BC69" s="1090"/>
      <c r="BD69" s="1089"/>
      <c r="BE69" s="1090"/>
      <c r="BF69" s="1091"/>
      <c r="BG69" s="1086"/>
      <c r="BH69" s="1083"/>
      <c r="BI69" s="388"/>
      <c r="BJ69" s="1092"/>
      <c r="BK69" s="1089"/>
      <c r="BL69" s="1090"/>
      <c r="BM69" s="1089"/>
      <c r="BN69" s="1090"/>
      <c r="BO69" s="1091"/>
      <c r="BP69" s="1086"/>
      <c r="BQ69" s="1083"/>
      <c r="BR69" s="388"/>
      <c r="BS69" s="1092"/>
      <c r="BT69" s="1089"/>
      <c r="BU69" s="1090"/>
      <c r="BV69" s="1089"/>
      <c r="BW69" s="1090"/>
      <c r="BX69" s="1091"/>
      <c r="BY69" s="1086"/>
      <c r="BZ69" s="1083"/>
      <c r="CA69" s="1092"/>
      <c r="CB69" s="1089"/>
      <c r="CC69" s="1090"/>
      <c r="CD69" s="1089"/>
      <c r="CE69" s="1090"/>
      <c r="CF69" s="1091"/>
      <c r="CG69" s="1086"/>
      <c r="CH69" s="1083"/>
      <c r="CI69" s="1092"/>
      <c r="CJ69" s="1089"/>
      <c r="CK69" s="1090"/>
      <c r="CL69" s="1089"/>
      <c r="CM69" s="1090"/>
      <c r="CN69" s="1091"/>
      <c r="CO69" s="1086"/>
      <c r="CP69" s="1087"/>
      <c r="CQ69" s="1135">
        <f t="shared" ref="CQ69:CW69" si="9">IF(CQ22=0,"",CQ22*2)</f>
        <v>130.80000000000001</v>
      </c>
      <c r="CR69" s="1090">
        <f t="shared" si="9"/>
        <v>130.80000000000001</v>
      </c>
      <c r="CS69" s="1090">
        <f t="shared" si="9"/>
        <v>130.80000000000001</v>
      </c>
      <c r="CT69" s="1090" t="str">
        <f t="shared" si="9"/>
        <v/>
      </c>
      <c r="CU69" s="1090" t="str">
        <f t="shared" si="9"/>
        <v/>
      </c>
      <c r="CV69" s="1090" t="str">
        <f t="shared" si="9"/>
        <v/>
      </c>
      <c r="CW69" s="1093" t="str">
        <f t="shared" si="9"/>
        <v/>
      </c>
      <c r="CX69" s="1087"/>
      <c r="CY69" s="1135" t="str">
        <f t="shared" ref="CY69:DE69" si="10">IF(CY22=0,"",CY22*2)</f>
        <v/>
      </c>
      <c r="CZ69" s="1090" t="str">
        <f t="shared" si="10"/>
        <v/>
      </c>
      <c r="DA69" s="1090" t="str">
        <f t="shared" si="10"/>
        <v/>
      </c>
      <c r="DB69" s="1090" t="str">
        <f t="shared" si="10"/>
        <v/>
      </c>
      <c r="DC69" s="1090" t="str">
        <f t="shared" si="10"/>
        <v/>
      </c>
      <c r="DD69" s="1090" t="str">
        <f t="shared" si="10"/>
        <v/>
      </c>
      <c r="DE69" s="1093" t="str">
        <f t="shared" si="10"/>
        <v/>
      </c>
      <c r="DF69" s="1083"/>
      <c r="DG69" s="388"/>
    </row>
    <row r="70" spans="1:111" s="221" customFormat="1" ht="18" customHeight="1">
      <c r="A70" s="1054" t="s">
        <v>444</v>
      </c>
      <c r="B70" s="1055"/>
      <c r="C70" s="1056"/>
      <c r="D70" s="1056"/>
      <c r="E70" s="1056"/>
      <c r="F70" s="1056"/>
      <c r="G70" s="1057"/>
      <c r="H70" s="1058"/>
      <c r="I70" s="388"/>
      <c r="J70" s="1059"/>
      <c r="K70" s="1060"/>
      <c r="L70" s="1061"/>
      <c r="M70" s="1060"/>
      <c r="N70" s="1061"/>
      <c r="O70" s="1060"/>
      <c r="P70" s="1062"/>
      <c r="Q70" s="1063"/>
      <c r="R70" s="388"/>
      <c r="S70" s="1064"/>
      <c r="T70" s="1060"/>
      <c r="U70" s="1061"/>
      <c r="V70" s="1060"/>
      <c r="W70" s="1061"/>
      <c r="X70" s="1065"/>
      <c r="Y70" s="1066"/>
      <c r="Z70" s="1067"/>
      <c r="AA70" s="1068"/>
      <c r="AB70" s="1069"/>
      <c r="AC70" s="1070"/>
      <c r="AD70" s="1069"/>
      <c r="AE70" s="1070"/>
      <c r="AF70" s="1071"/>
      <c r="AG70" s="1066"/>
      <c r="AH70" s="1063"/>
      <c r="AI70" s="1072"/>
      <c r="AJ70" s="1069"/>
      <c r="AK70" s="1070"/>
      <c r="AL70" s="1069"/>
      <c r="AM70" s="1070"/>
      <c r="AN70" s="1071"/>
      <c r="AO70" s="1066"/>
      <c r="AP70" s="1063"/>
      <c r="AQ70" s="388"/>
      <c r="AR70" s="1072"/>
      <c r="AS70" s="1069"/>
      <c r="AT70" s="1070"/>
      <c r="AU70" s="1069"/>
      <c r="AV70" s="1070"/>
      <c r="AW70" s="1071"/>
      <c r="AX70" s="1066"/>
      <c r="AY70" s="1063"/>
      <c r="AZ70" s="388"/>
      <c r="BA70" s="1072"/>
      <c r="BB70" s="1069"/>
      <c r="BC70" s="1070"/>
      <c r="BD70" s="1069"/>
      <c r="BE70" s="1070"/>
      <c r="BF70" s="1071"/>
      <c r="BG70" s="1066"/>
      <c r="BH70" s="1063"/>
      <c r="BI70" s="388"/>
      <c r="BJ70" s="1072"/>
      <c r="BK70" s="1069"/>
      <c r="BL70" s="1070"/>
      <c r="BM70" s="1069"/>
      <c r="BN70" s="1070"/>
      <c r="BO70" s="1071"/>
      <c r="BP70" s="1066"/>
      <c r="BQ70" s="1063"/>
      <c r="BR70" s="388"/>
      <c r="BS70" s="1072"/>
      <c r="BT70" s="1069"/>
      <c r="BU70" s="1070"/>
      <c r="BV70" s="1069"/>
      <c r="BW70" s="1070"/>
      <c r="BX70" s="1071"/>
      <c r="BY70" s="1066"/>
      <c r="BZ70" s="1063"/>
      <c r="CA70" s="1072"/>
      <c r="CB70" s="1069"/>
      <c r="CC70" s="1070"/>
      <c r="CD70" s="1069"/>
      <c r="CE70" s="1070"/>
      <c r="CF70" s="1071"/>
      <c r="CG70" s="1066"/>
      <c r="CH70" s="1063"/>
      <c r="CI70" s="1072"/>
      <c r="CJ70" s="1069"/>
      <c r="CK70" s="1070"/>
      <c r="CL70" s="1069"/>
      <c r="CM70" s="1070"/>
      <c r="CN70" s="1071"/>
      <c r="CO70" s="1066"/>
      <c r="CP70" s="1067"/>
      <c r="CQ70" s="1136">
        <f t="shared" ref="CQ70:CW70" si="11">IF(CQ22=0,"",CQ22*1)</f>
        <v>65.400000000000006</v>
      </c>
      <c r="CR70" s="1070">
        <f t="shared" si="11"/>
        <v>65.400000000000006</v>
      </c>
      <c r="CS70" s="1070">
        <f t="shared" si="11"/>
        <v>65.400000000000006</v>
      </c>
      <c r="CT70" s="1070" t="str">
        <f t="shared" si="11"/>
        <v/>
      </c>
      <c r="CU70" s="1070" t="str">
        <f t="shared" si="11"/>
        <v/>
      </c>
      <c r="CV70" s="1070" t="str">
        <f t="shared" si="11"/>
        <v/>
      </c>
      <c r="CW70" s="1073" t="str">
        <f t="shared" si="11"/>
        <v/>
      </c>
      <c r="CX70" s="1067"/>
      <c r="CY70" s="1136" t="str">
        <f t="shared" ref="CY70:DE70" si="12">IF(CY22=0,"",CY22*1)</f>
        <v/>
      </c>
      <c r="CZ70" s="1070" t="str">
        <f t="shared" si="12"/>
        <v/>
      </c>
      <c r="DA70" s="1070" t="str">
        <f t="shared" si="12"/>
        <v/>
      </c>
      <c r="DB70" s="1070" t="str">
        <f t="shared" si="12"/>
        <v/>
      </c>
      <c r="DC70" s="1070" t="str">
        <f t="shared" si="12"/>
        <v/>
      </c>
      <c r="DD70" s="1070" t="str">
        <f t="shared" si="12"/>
        <v/>
      </c>
      <c r="DE70" s="1073" t="str">
        <f t="shared" si="12"/>
        <v/>
      </c>
      <c r="DF70" s="1063"/>
      <c r="DG70" s="388"/>
    </row>
    <row r="71" spans="1:111" ht="18" customHeight="1">
      <c r="A71" s="1041" t="s">
        <v>203</v>
      </c>
      <c r="B71" s="1042">
        <f t="array" ref="B71">IF(SUM(B65,B67,B66)*B62*B63=0,"",SUM(B65,B67,B66)*B62*B63)</f>
        <v>2284.1191182857151</v>
      </c>
      <c r="C71" s="1043">
        <f t="array" ref="C71">IF(SUM(C65,C67,C66)*C62*C63=0,"",SUM(C65,C67,C66)*C62*C63)</f>
        <v>2836.0936182857149</v>
      </c>
      <c r="D71" s="1043">
        <f t="array" ref="D71">IF(SUM(D65,D67,D66)*D62*D63=0,"",SUM(D65,D67,D66)*D62*D63)</f>
        <v>3059.2199108571431</v>
      </c>
      <c r="E71" s="1043">
        <f t="array" ref="E71">IF(SUM(E65,E67,E66)*E62*E63=0,"",SUM(E65,E67,E66)*E62*E63)</f>
        <v>2556.8092388571431</v>
      </c>
      <c r="F71" s="1043">
        <f t="array" ref="F71">IF(SUM(F65,F67,F66)*F62*F63=0,"",SUM(F65,F67,F66)*F62*F63)</f>
        <v>2478.4285492019703</v>
      </c>
      <c r="G71" s="1044">
        <f t="array" ref="G71">IF(SUM(G65,G67,G66)*G62*G63=0,"",SUM(G65,G67,G66)*G62*G63)</f>
        <v>2417.8183512118226</v>
      </c>
      <c r="H71" s="1045">
        <f t="array" ref="H71">IF(COUNT(B71:G71)=0,"",AVERAGE(B71:G71))</f>
        <v>2605.4147977832513</v>
      </c>
      <c r="I71" s="388"/>
      <c r="J71" s="1042">
        <f t="array" ref="J71">IF(SUM(J65,J67,J66)*J62*J63=0,"",SUM(J65,J67,J66)*J62*J63)</f>
        <v>2657.8316926108378</v>
      </c>
      <c r="K71" s="1043">
        <f t="array" ref="K71">IF(SUM(K65,K67,K66)*K62*K63=0,"",SUM(K65,K67,K66)*K62*K63)</f>
        <v>2478.2934857142859</v>
      </c>
      <c r="L71" s="1043">
        <f t="array" ref="L71">IF(SUM(L65,L67,L66)*L62*L63=0,"",SUM(L65,L67,L66)*L62*L63)</f>
        <v>2711.3473950738917</v>
      </c>
      <c r="M71" s="1043">
        <f t="array" ref="M71">IF(SUM(M65,M67,M66)*M62*M63=0,"",SUM(M65,M67,M66)*M62*M63)</f>
        <v>2451.6113230024216</v>
      </c>
      <c r="N71" s="1043">
        <f t="array" ref="N71">IF(SUM(N65,N67,N66)*N62*N63=0,"",SUM(N65,N67,N66)*N62*N63)</f>
        <v>2728.4698285714289</v>
      </c>
      <c r="O71" s="1043">
        <f t="array" ref="O71">IF(SUM(O65,O67,O66)*O62*O63=0,"",SUM(O65,O67,O66)*O62*O63)</f>
        <v>2320.4571428571435</v>
      </c>
      <c r="P71" s="1044">
        <f t="array" ref="P71">IF(SUM(P65,P67,P66)*P62*P63=0,"",SUM(P65,P67,P66)*P62*P63)</f>
        <v>2310.4594285714288</v>
      </c>
      <c r="Q71" s="1046">
        <f t="array" ref="Q71">IF(COUNT(J71:P71)=0,"",AVERAGE(J71:P71))</f>
        <v>2522.638613771634</v>
      </c>
      <c r="R71" s="388"/>
      <c r="S71" s="1047">
        <f t="array" ref="S71">IF(SUM(S65,S67,S66)*S62*S63=0,"",SUM(S65,S67,S66)*S62*S63)</f>
        <v>2786.8060799999998</v>
      </c>
      <c r="T71" s="1043">
        <f t="array" ref="T71">IF(SUM(T65,T67,T66)*T62*T63=0,"",SUM(T65,T67,T66)*T62*T63)</f>
        <v>2480.4631391100702</v>
      </c>
      <c r="U71" s="1043">
        <f t="array" ref="U71">IF(SUM(U65,U67,U66)*U62*U63=0,"",SUM(U65,U67,U66)*U62*U63)</f>
        <v>2519.7942857142857</v>
      </c>
      <c r="V71" s="1043">
        <f t="array" ref="V71">IF(SUM(V65,V67,V66)*V62*V63=0,"",SUM(V65,V67,V66)*V62*V63)</f>
        <v>2300.4617142857142</v>
      </c>
      <c r="W71" s="1043">
        <f t="array" ref="W71">IF(SUM(W65,W67,W66)*W62*W63=0,"",SUM(W65,W67,W66)*W62*W63)</f>
        <v>2539.789714285715</v>
      </c>
      <c r="X71" s="1048">
        <f t="array" ref="X71">IF(SUM(X65,X67,X66)*X62*X63=0,"",SUM(X65,X67,X66)*X62*X63)</f>
        <v>2450.9437714285718</v>
      </c>
      <c r="Y71" s="1049">
        <f t="array" ref="Y71">IF(SUM(Y65,Y67,Y66)*Y62*Y63=0,"",SUM(Y65,Y67,Y66)*Y62*Y63)</f>
        <v>2290.4639999999999</v>
      </c>
      <c r="Z71" s="1050">
        <f t="array" ref="Z71">IF(COUNT(S71:Y71)=0,"",AVERAGE(S71:Y71))</f>
        <v>2481.246100689194</v>
      </c>
      <c r="AA71" s="1046">
        <f t="array" ref="AA71">IF(SUM(AA65,AA67,AA66)*AA62*AA63=0,"",SUM(AA65,AA67,AA66)*AA62*AA63)</f>
        <v>2513.1291428571431</v>
      </c>
      <c r="AB71" s="1051">
        <f t="array" ref="AB71">IF(SUM(AB65,AB67,AB66)*AB62*AB63=0,"",SUM(AB65,AB67,AB66)*AB62*AB63)</f>
        <v>2416.057371428572</v>
      </c>
      <c r="AC71" s="1051">
        <f t="array" ref="AC71">IF(SUM(AC65,AC67,AC66)*AC62*AC63=0,"",SUM(AC65,AC67,AC66)*AC62*AC63)</f>
        <v>2503.1314285714284</v>
      </c>
      <c r="AD71" s="1051">
        <f t="array" ref="AD71">IF(SUM(AD65,AD67,AD66)*AD62*AD63=0,"",SUM(AD65,AD67,AD66)*AD62*AD63)</f>
        <v>2489.1222857142866</v>
      </c>
      <c r="AE71" s="1051">
        <f t="array" ref="AE71">IF(SUM(AE65,AE67,AE66)*AE62*AE63=0,"",SUM(AE65,AE67,AE66)*AE62*AE63)</f>
        <v>2320.4571428571435</v>
      </c>
      <c r="AF71" s="1051">
        <f t="array" ref="AF71">IF(SUM(AF65,AF67,AF66)*AF62*AF63=0,"",SUM(AF65,AF67,AF66)*AF62*AF63)</f>
        <v>2353.7828571428572</v>
      </c>
      <c r="AG71" s="1049">
        <f t="array" ref="AG71">IF(SUM(AG65,AG67,AG66)*AG62*AG63=0,"",SUM(AG65,AG67,AG66)*AG62*AG63)</f>
        <v>2236.5462857142861</v>
      </c>
      <c r="AH71" s="1046">
        <f t="array" ref="AH71">IF(COUNT(AA71:AG71)=0,"",AVERAGE(AA71:AG71))</f>
        <v>2404.6037877551025</v>
      </c>
      <c r="AI71" s="1052">
        <f t="array" ref="AI71">IF(SUM(AI65,AI67,AI66)*AI62*AI63=0,"",SUM(AI65,AI67,AI66)*AI62*AI63)</f>
        <v>2411.6091428571426</v>
      </c>
      <c r="AJ71" s="1051">
        <f t="array" ref="AJ71">IF(SUM(AJ65,AJ67,AJ66)*AJ62*AJ63=0,"",SUM(AJ65,AJ67,AJ66)*AJ62*AJ63)</f>
        <v>2271.3159962686568</v>
      </c>
      <c r="AK71" s="1051">
        <f t="array" ref="AK71">IF(SUM(AK65,AK67,AK66)*AK62*AK63=0,"",SUM(AK65,AK67,AK66)*AK62*AK63)</f>
        <v>2433.9651428571428</v>
      </c>
      <c r="AL71" s="1051">
        <f t="array" ref="AL71">IF(SUM(AL65,AL67,AL66)*AL62*AL63=0,"",SUM(AL65,AL67,AL66)*AL62*AL63)</f>
        <v>2556.2155487870623</v>
      </c>
      <c r="AM71" s="1051">
        <f t="array" ref="AM71">IF(SUM(AM65,AM67,AM66)*AM62*AM63=0,"",SUM(AM65,AM67,AM66)*AM62*AM63)</f>
        <v>2252.5148571428572</v>
      </c>
      <c r="AN71" s="1051">
        <f t="array" ref="AN71">IF(SUM(AN65,AN67,AN66)*AN62*AN63=0,"",SUM(AN65,AN67,AN66)*AN62*AN63)</f>
        <v>2239.7400000000002</v>
      </c>
      <c r="AO71" s="1049" t="s">
        <v>46</v>
      </c>
      <c r="AP71" s="1046">
        <f t="array" ref="AP71">IF(COUNT(AI71:AO71)=0,"",AVERAGE(AI71:AO71))</f>
        <v>2360.893447985477</v>
      </c>
      <c r="AQ71" s="388"/>
      <c r="AR71" s="1052">
        <f t="array" ref="AR71">IF(SUM(AR65,AR67,AR66)*AR62*AR63=0,"",SUM(AR65,AR67,AR66)*AR62*AR63)</f>
        <v>2411.6091428571435</v>
      </c>
      <c r="AS71" s="1051">
        <f t="array" ref="AS71">IF(SUM(AS65,AS67,AS66)*AS62*AS63=0,"",SUM(AS65,AS67,AS66)*AS62*AS63)</f>
        <v>2269.6554872950819</v>
      </c>
      <c r="AT71" s="1051">
        <f t="array" ref="AT71">IF(SUM(AT65,AT67,AT66)*AT62*AT63=0,"",SUM(AT65,AT67,AT66)*AT62*AT63)</f>
        <v>2456.3211428571426</v>
      </c>
      <c r="AU71" s="1051">
        <f>IF(SUM(AU65,AU67,AU66)*AU62*AU63=0,"",SUM(AU65,AU67,AU66)*AU62*AU63)</f>
        <v>2444.1060582421451</v>
      </c>
      <c r="AV71" s="1051">
        <f t="array" ref="AV71">IF(SUM(AV65,AV67,AV66)*AV62*AV63=0,"",SUM(AV65,AV67,AV66)*AV62*AV63)</f>
        <v>2440.3525714285715</v>
      </c>
      <c r="AW71" s="1051">
        <f t="array" ref="AW71">IF(SUM(AW65,AW67,AW66)*AW62*AW63=0,"",SUM(AW65,AW67,AW66)*AW62*AW63)</f>
        <v>2230.1588571428574</v>
      </c>
      <c r="AX71" s="1049" t="str">
        <f t="array" ref="AX71">IF(SUM(AX65,AX67,AX66)*AX62*AX63=0,"",SUM(AX65,AX67,AX66)*AX62*AX63)</f>
        <v/>
      </c>
      <c r="AY71" s="1046">
        <f t="array" ref="AY71">IF(COUNT(AR71:AX71)=0,"",AVERAGE(AR71:AX71))</f>
        <v>2375.3672099704904</v>
      </c>
      <c r="AZ71" s="388"/>
      <c r="BA71" s="1052">
        <f t="array" ref="BA71">IF(SUM(BA65,BA67,BA66)*BA62*BA63=0,"",SUM(BA65,BA67,BA66)*BA62*BA63)</f>
        <v>2469.096</v>
      </c>
      <c r="BB71" s="1051">
        <f t="array" ref="BB71">IF(SUM(BB65,BB67,BB66)*BB62*BB63=0,"",SUM(BB65,BB67,BB66)*BB62*BB63)</f>
        <v>2258.9022857142859</v>
      </c>
      <c r="BC71" s="1051">
        <f t="array" ref="BC71">IF(SUM(BC65,BC67,BC66)*BC62*BC63=0,"",SUM(BC65,BC67,BC66)*BC62*BC63)</f>
        <v>2469.096</v>
      </c>
      <c r="BD71" s="1051" t="str">
        <f>IF(SUM(BD65,BD67,BD66)*BD62*BD63=0,"",SUM(BD65,BD67,BD66)*BD62*BD63)</f>
        <v/>
      </c>
      <c r="BE71" s="1051">
        <f t="array" ref="BE71">IF(SUM(BE65,BE67,BE66)*BE62*BE63=0,"",SUM(BE65,BE67,BE66)*BE62*BE63)</f>
        <v>206.99999999999997</v>
      </c>
      <c r="BF71" s="1051" t="str">
        <f t="array" ref="BF71">IF(SUM(BF65,BF67,BF66)*BF62*BF63=0,"",SUM(BF65,BF67,BF66)*BF62*BF63)</f>
        <v/>
      </c>
      <c r="BG71" s="1049" t="str">
        <f t="array" ref="BG71">IF(SUM(BG65,BG67,BG66)*BG62*BG63=0,"",SUM(BG65,BG67,BG66)*BG62*BG63)</f>
        <v/>
      </c>
      <c r="BH71" s="1046">
        <f t="array" ref="BH71">IF(COUNT(BA71:BG71)=0,"",AVERAGE(BA71:BG71))</f>
        <v>1851.0235714285714</v>
      </c>
      <c r="BI71" s="388"/>
      <c r="BJ71" s="1052">
        <f t="array" ref="BJ71">IF(SUM(BJ65,BJ67,BJ66)*BJ62*BJ63=0,"",SUM(BJ65,BJ67,BJ66)*BJ62*BJ63)</f>
        <v>206.99999999999997</v>
      </c>
      <c r="BK71" s="1051" t="str">
        <f t="array" ref="BK71">IF(SUM(BK65,BK67,BK66)*BK62*BK63=0,"",SUM(BK65,BK67,BK66)*BK62*BK63)</f>
        <v/>
      </c>
      <c r="BL71" s="1051">
        <f t="array" ref="BL71">IF(SUM(BL65,BL67,BL66)*BL62*BL63=0,"",SUM(BL65,BL67,BL66)*BL62*BL63)</f>
        <v>206.99999999999997</v>
      </c>
      <c r="BM71" s="1051" t="str">
        <f>IF(SUM(BM65,BM67,BM66)*BM62*BM63=0,"",SUM(BM65,BM67,BM66)*BM62*BM63)</f>
        <v/>
      </c>
      <c r="BN71" s="1051">
        <f t="array" ref="BN71">IF(SUM(BN65,BN67,BN66)*BN62*BN63=0,"",SUM(BN65,BN67,BN66)*BN62*BN63)</f>
        <v>2421.1902857142859</v>
      </c>
      <c r="BO71" s="1051">
        <f t="array" ref="BO71">IF(SUM(BO65,BO67,BO66)*BO62*BO63=0,"",SUM(BO65,BO67,BO66)*BO62*BO63)</f>
        <v>2230.1588571428574</v>
      </c>
      <c r="BP71" s="1049">
        <f t="array" ref="BP71">IF(SUM(BP65,BP67,BP66)*BP62*BP63=0,"",SUM(BP65,BP67,BP66)*BP62*BP63)</f>
        <v>2271.6771428571428</v>
      </c>
      <c r="BQ71" s="1046">
        <f t="array" ref="BQ71">IF(COUNT(BJ71:BP71)=0,"",AVERAGE(BJ71:BP71))</f>
        <v>1467.4052571428572</v>
      </c>
      <c r="BR71" s="388"/>
      <c r="BS71" s="1052">
        <f t="array" ref="BS71">IF(SUM(BS65,BS67,BS66)*BS62*BS63=0,"",SUM(BS65,BS67,BS66)*BS62*BS63)</f>
        <v>2465.9022857142859</v>
      </c>
      <c r="BT71" s="1051">
        <f t="array" ref="BT71">IF(SUM(BT65,BT67,BT66)*BT62*BT63=0,"",SUM(BT65,BT67,BT66)*BT62*BT63)</f>
        <v>2265.2897142857141</v>
      </c>
      <c r="BU71" s="1051">
        <f t="array" ref="BU71">IF(SUM(BU65,BU67,BU66)*BU62*BU63=0,"",SUM(BU65,BU67,BU66)*BU62*BU63)</f>
        <v>2485.0645714285711</v>
      </c>
      <c r="BV71" s="1051">
        <f>IF(SUM(BV65,BV67,BV66)*BV62*BV63=0,"",SUM(BV65,BV67,BV66)*BV62*BV63)</f>
        <v>2271.6771428571433</v>
      </c>
      <c r="BW71" s="1051">
        <f t="array" ref="BW71">IF(SUM(BW65,BW67,BW66)*BW62*BW63=0,"",SUM(BW65,BW67,BW66)*BW62*BW63)</f>
        <v>2491.4520000000002</v>
      </c>
      <c r="BX71" s="1051">
        <f t="array" ref="BX71">IF(SUM(BX65,BX67,BX66)*BX62*BX63=0,"",SUM(BX65,BX67,BX66)*BX62*BX63)</f>
        <v>2281.2582857142861</v>
      </c>
      <c r="BY71" s="1049">
        <f t="array" ref="BY71">IF(SUM(BY65,BY67,BY66)*BY62*BY63=0,"",SUM(BY65,BY67,BY66)*BY62*BY63)</f>
        <v>2300.4205714285717</v>
      </c>
      <c r="BZ71" s="1046">
        <f t="array" ref="BZ71">IF(COUNT(BS71:BY71)=0,"",AVERAGE(BS71:BY71))</f>
        <v>2365.8663673469391</v>
      </c>
      <c r="CA71" s="1052">
        <f t="array" ref="CA71">IF(SUM(CA65,CA67,CA66)*CA62*CA63=0,"",SUM(CA65,CA67,CA66)*CA62*CA63)</f>
        <v>2501.0331428571435</v>
      </c>
      <c r="CB71" s="1051">
        <f t="array" ref="CB71">IF(SUM(CB65,CB67,CB66)*CB62*CB63=0,"",SUM(CB65,CB67,CB66)*CB62*CB63)</f>
        <v>2274.8708571428574</v>
      </c>
      <c r="CC71" s="1051">
        <f t="array" ref="CC71">IF(SUM(CC65,CC67,CC66)*CC62*CC63=0,"",SUM(CC65,CC67,CC66)*CC62*CC63)</f>
        <v>2485.0645714285711</v>
      </c>
      <c r="CD71" s="1051">
        <f>IF(SUM(CD65,CD67,CD66)*CD62*CD63=0,"",SUM(CD65,CD67,CD66)*CD62*CD63)</f>
        <v>2262.096</v>
      </c>
      <c r="CE71" s="1051">
        <f t="array" ref="CE71">IF(SUM(CE65,CE67,CE66)*CE62*CE63=0,"",SUM(CE65,CE67,CE66)*CE62*CE63)</f>
        <v>2507.4205714285717</v>
      </c>
      <c r="CF71" s="1051">
        <f t="array" ref="CF71">IF(SUM(CF65,CF67,CF66)*CF62*CF63=0,"",SUM(CF65,CF67,CF66)*CF62*CF63)</f>
        <v>2287.6457142857143</v>
      </c>
      <c r="CG71" s="1049">
        <f t="array" ref="CG71">IF(SUM(CG65,CG67,CG66)*CG62*CG63=0,"",SUM(CG65,CG67,CG66)*CG62*CG63)</f>
        <v>2294.0331428571435</v>
      </c>
      <c r="CH71" s="1046">
        <f t="array" ref="CH71">IF(COUNT(CA71:CG71)=0,"",AVERAGE(CA71:CG71))</f>
        <v>2373.166285714286</v>
      </c>
      <c r="CI71" s="1052">
        <f t="array" ref="CI71">IF(SUM(CI65,CI67,CI66)*CI62*CI63=0,"",SUM(CI65,CI67,CI66)*CI62*CI63)</f>
        <v>2497.8394285714285</v>
      </c>
      <c r="CJ71" s="1051">
        <f t="array" ref="CJ71">IF(SUM(CJ65,CJ67,CJ66)*CJ62*CJ63=0,"",SUM(CJ65,CJ67,CJ66)*CJ62*CJ63)</f>
        <v>2274.8708571428574</v>
      </c>
      <c r="CK71" s="1051">
        <f t="array" ref="CK71">IF(SUM(CK65,CK67,CK66)*CK62*CK63=0,"",SUM(CK65,CK67,CK66)*CK62*CK63)</f>
        <v>2497.8394285714289</v>
      </c>
      <c r="CL71" s="1051">
        <f>IF(SUM(CL65,CL67,CL66)*CL62*CL63=0,"",SUM(CL65,CL67,CL66)*CL62*CL63)</f>
        <v>2294.0331428571435</v>
      </c>
      <c r="CM71" s="1051">
        <f t="array" ref="CM71">IF(SUM(CM65,CM67,CM66)*CM62*CM63=0,"",SUM(CM65,CM67,CM66)*CM62*CM63)</f>
        <v>2513.8079999999995</v>
      </c>
      <c r="CN71" s="1051">
        <f t="array" ref="CN71">IF(SUM(CN65,CN67,CN66)*CN62*CN63=0,"",SUM(CN65,CN67,CN66)*CN62*CN63)</f>
        <v>2297.2268571428576</v>
      </c>
      <c r="CO71" s="1049">
        <f t="array" ref="CO71">IF(SUM(CO65,CO67,CO66)*CO62*CO63=0,"",SUM(CO65,CO67,CO66)*CO62*CO63)</f>
        <v>2322.7765714285715</v>
      </c>
      <c r="CP71" s="1050">
        <f t="array" ref="CP71">IF(COUNT(CI71:CO71)=0,"",AVERAGE(CI71:CO71))</f>
        <v>2385.4848979591839</v>
      </c>
      <c r="CQ71" s="1137">
        <f t="shared" ref="CQ71:CW71" si="13">IF(CQ22=0,"",CQ68*4+CQ69*4+CQ70*9)</f>
        <v>2289</v>
      </c>
      <c r="CR71" s="1051">
        <f t="shared" si="13"/>
        <v>2158.2000000000003</v>
      </c>
      <c r="CS71" s="1051">
        <f t="shared" si="13"/>
        <v>2289</v>
      </c>
      <c r="CT71" s="1051" t="str">
        <f t="shared" si="13"/>
        <v/>
      </c>
      <c r="CU71" s="1051" t="str">
        <f t="shared" si="13"/>
        <v/>
      </c>
      <c r="CV71" s="1051" t="str">
        <f t="shared" si="13"/>
        <v/>
      </c>
      <c r="CW71" s="1053" t="str">
        <f t="shared" si="13"/>
        <v/>
      </c>
      <c r="CX71" s="1050">
        <f t="array" ref="CX71">IF(COUNT(CQ71:CW71)=0,"",AVERAGE(CQ71:CW71))</f>
        <v>2245.4</v>
      </c>
      <c r="CY71" s="1137" t="str">
        <f t="shared" ref="CY71:DE71" si="14">IF(CY22=0,"",CY68*4+CY69*4+CY70*9)</f>
        <v/>
      </c>
      <c r="CZ71" s="1051" t="str">
        <f t="shared" si="14"/>
        <v/>
      </c>
      <c r="DA71" s="1051" t="str">
        <f t="shared" si="14"/>
        <v/>
      </c>
      <c r="DB71" s="1051" t="str">
        <f t="shared" si="14"/>
        <v/>
      </c>
      <c r="DC71" s="1051" t="str">
        <f t="shared" si="14"/>
        <v/>
      </c>
      <c r="DD71" s="1051" t="str">
        <f t="shared" si="14"/>
        <v/>
      </c>
      <c r="DE71" s="1053" t="str">
        <f t="shared" si="14"/>
        <v/>
      </c>
      <c r="DF71" s="1046" t="str">
        <f t="array" ref="DF71">IF(COUNT(CY71:DE71)=0,"",AVERAGE(CY71:DE71))</f>
        <v/>
      </c>
      <c r="DG71" s="388"/>
    </row>
    <row r="72" spans="1:111" ht="18" customHeight="1">
      <c r="A72" s="40"/>
      <c r="B72" s="49"/>
      <c r="C72" s="21"/>
      <c r="D72" s="50"/>
      <c r="E72" s="50"/>
      <c r="F72" s="21"/>
      <c r="G72" s="712"/>
      <c r="H72" s="662"/>
      <c r="I72" s="390"/>
      <c r="J72" s="49"/>
      <c r="K72" s="21"/>
      <c r="L72" s="21"/>
      <c r="M72" s="21"/>
      <c r="N72" s="21"/>
      <c r="O72" s="21"/>
      <c r="P72" s="712"/>
      <c r="Q72" s="769"/>
      <c r="R72" s="390"/>
      <c r="S72" s="352"/>
      <c r="T72" s="21"/>
      <c r="U72" s="21"/>
      <c r="V72" s="21"/>
      <c r="W72" s="21"/>
      <c r="X72" s="21"/>
      <c r="Y72" s="712"/>
      <c r="Z72" s="841"/>
      <c r="AA72" s="352"/>
      <c r="AB72" s="21"/>
      <c r="AC72" s="21"/>
      <c r="AD72" s="21"/>
      <c r="AE72" s="21"/>
      <c r="AF72" s="21"/>
      <c r="AG72" s="712"/>
      <c r="AH72" s="769"/>
      <c r="AI72" s="440"/>
      <c r="AJ72" s="21"/>
      <c r="AK72" s="21"/>
      <c r="AL72" s="21"/>
      <c r="AM72" s="21"/>
      <c r="AN72" s="21"/>
      <c r="AO72" s="712"/>
      <c r="AP72" s="769"/>
      <c r="AQ72" s="390"/>
      <c r="AR72" s="440"/>
      <c r="AS72" s="21"/>
      <c r="AT72" s="21"/>
      <c r="AU72" s="21"/>
      <c r="AV72" s="21"/>
      <c r="AW72" s="21"/>
      <c r="AX72" s="712"/>
      <c r="AY72" s="769"/>
      <c r="AZ72" s="390"/>
      <c r="BA72" s="440"/>
      <c r="BB72" s="21"/>
      <c r="BC72" s="21"/>
      <c r="BD72" s="21"/>
      <c r="BE72" s="21"/>
      <c r="BF72" s="21"/>
      <c r="BG72" s="712"/>
      <c r="BH72" s="769"/>
      <c r="BI72" s="390"/>
      <c r="BJ72" s="440"/>
      <c r="BK72" s="21"/>
      <c r="BL72" s="21"/>
      <c r="BM72" s="21"/>
      <c r="BN72" s="21"/>
      <c r="BO72" s="21"/>
      <c r="BP72" s="712"/>
      <c r="BQ72" s="769"/>
      <c r="BR72" s="390"/>
      <c r="BS72" s="440"/>
      <c r="BT72" s="21"/>
      <c r="BU72" s="21"/>
      <c r="BV72" s="21"/>
      <c r="BW72" s="21"/>
      <c r="BX72" s="21"/>
      <c r="BY72" s="712"/>
      <c r="BZ72" s="769"/>
      <c r="CA72" s="440"/>
      <c r="CB72" s="21"/>
      <c r="CC72" s="21"/>
      <c r="CD72" s="21"/>
      <c r="CE72" s="21"/>
      <c r="CF72" s="21"/>
      <c r="CG72" s="712"/>
      <c r="CH72" s="769"/>
      <c r="CI72" s="440"/>
      <c r="CJ72" s="21"/>
      <c r="CK72" s="21"/>
      <c r="CL72" s="21"/>
      <c r="CM72" s="21"/>
      <c r="CN72" s="21"/>
      <c r="CO72" s="712"/>
      <c r="CP72" s="841"/>
      <c r="CQ72" s="352"/>
      <c r="CR72" s="21"/>
      <c r="CS72" s="21"/>
      <c r="CT72" s="21"/>
      <c r="CU72" s="21"/>
      <c r="CV72" s="21"/>
      <c r="CW72" s="712"/>
      <c r="CX72" s="841"/>
      <c r="CY72" s="352"/>
      <c r="CZ72" s="21"/>
      <c r="DA72" s="21"/>
      <c r="DB72" s="21"/>
      <c r="DC72" s="21"/>
      <c r="DD72" s="21"/>
      <c r="DE72" s="712"/>
      <c r="DF72" s="769"/>
      <c r="DG72" s="390"/>
    </row>
    <row r="73" spans="1:111" ht="31" customHeight="1">
      <c r="A73" s="67" t="s">
        <v>204</v>
      </c>
      <c r="B73" s="68" t="str">
        <f t="array" ref="B73">IF(OR(B76="",B77="",B78=""),"",ROUND(B76*4/SUM(B76*4,B77*4,B78*9)*10,0)&amp;":"&amp;ROUND(B77*4/SUM(B76*4,B77*4,B78*9)*10,0)&amp;":"&amp;ROUND(B78*9/SUM(B76*4,B77*4,B78*9)*10,0))</f>
        <v/>
      </c>
      <c r="C73" s="69"/>
      <c r="D73" s="69"/>
      <c r="E73" s="69"/>
      <c r="F73" s="69"/>
      <c r="G73" s="718"/>
      <c r="H73" s="663" t="s">
        <v>205</v>
      </c>
      <c r="I73" s="385"/>
      <c r="J73" s="68"/>
      <c r="K73" s="69"/>
      <c r="L73" s="69"/>
      <c r="M73" s="69"/>
      <c r="N73" s="69"/>
      <c r="O73" s="69"/>
      <c r="P73" s="718"/>
      <c r="Q73" s="770"/>
      <c r="R73" s="385"/>
      <c r="S73" s="69"/>
      <c r="T73" s="69"/>
      <c r="U73" s="69"/>
      <c r="V73" s="69"/>
      <c r="W73" s="69"/>
      <c r="X73" s="69"/>
      <c r="Y73" s="718"/>
      <c r="Z73" s="842"/>
      <c r="AA73" s="69"/>
      <c r="AB73" s="69"/>
      <c r="AC73" s="69"/>
      <c r="AD73" s="69"/>
      <c r="AE73" s="69"/>
      <c r="AF73" s="69"/>
      <c r="AG73" s="718"/>
      <c r="AH73" s="770"/>
      <c r="AI73" s="1901" t="s">
        <v>206</v>
      </c>
      <c r="AJ73" s="1847"/>
      <c r="AK73" s="1847"/>
      <c r="AL73" s="1847"/>
      <c r="AM73" s="1847"/>
      <c r="AN73" s="1847"/>
      <c r="AO73" s="1902"/>
      <c r="AP73" s="770"/>
      <c r="AQ73" s="385"/>
      <c r="AR73" s="1901"/>
      <c r="AS73" s="1847"/>
      <c r="AT73" s="1847"/>
      <c r="AU73" s="1847"/>
      <c r="AV73" s="1847"/>
      <c r="AW73" s="1847"/>
      <c r="AX73" s="1902"/>
      <c r="AY73" s="770"/>
      <c r="AZ73" s="385"/>
      <c r="BA73" s="1901"/>
      <c r="BB73" s="1847"/>
      <c r="BC73" s="1847"/>
      <c r="BD73" s="1847"/>
      <c r="BE73" s="1847"/>
      <c r="BF73" s="1847"/>
      <c r="BG73" s="1902"/>
      <c r="BH73" s="770"/>
      <c r="BI73" s="385"/>
      <c r="BJ73" s="1901"/>
      <c r="BK73" s="1847"/>
      <c r="BL73" s="1847"/>
      <c r="BM73" s="1847"/>
      <c r="BN73" s="1847"/>
      <c r="BO73" s="1847"/>
      <c r="BP73" s="1902"/>
      <c r="BQ73" s="770"/>
      <c r="BR73" s="385"/>
      <c r="BS73" s="1901"/>
      <c r="BT73" s="1847"/>
      <c r="BU73" s="1847"/>
      <c r="BV73" s="1847"/>
      <c r="BW73" s="1847"/>
      <c r="BX73" s="1847"/>
      <c r="BY73" s="1902"/>
      <c r="BZ73" s="770"/>
      <c r="CA73" s="1901" t="s">
        <v>207</v>
      </c>
      <c r="CB73" s="1847"/>
      <c r="CC73" s="1847"/>
      <c r="CD73" s="1847"/>
      <c r="CE73" s="1847"/>
      <c r="CF73" s="1847"/>
      <c r="CG73" s="1902"/>
      <c r="CH73" s="770"/>
      <c r="CI73" s="1901" t="s">
        <v>208</v>
      </c>
      <c r="CJ73" s="1847"/>
      <c r="CK73" s="1847"/>
      <c r="CL73" s="1847"/>
      <c r="CM73" s="1847"/>
      <c r="CN73" s="1847"/>
      <c r="CO73" s="1902"/>
      <c r="CP73" s="842"/>
      <c r="CQ73" s="1903" t="s">
        <v>441</v>
      </c>
      <c r="CR73" s="1904"/>
      <c r="CS73" s="1904"/>
      <c r="CT73" s="1904"/>
      <c r="CU73" s="1904"/>
      <c r="CV73" s="1904"/>
      <c r="CW73" s="1905"/>
      <c r="CX73" s="842"/>
      <c r="CY73" s="1901"/>
      <c r="CZ73" s="1847"/>
      <c r="DA73" s="1847"/>
      <c r="DB73" s="1847"/>
      <c r="DC73" s="1847"/>
      <c r="DD73" s="1847"/>
      <c r="DE73" s="1902"/>
      <c r="DF73" s="770"/>
      <c r="DG73" s="385"/>
    </row>
    <row r="74" spans="1:111" ht="18" customHeight="1">
      <c r="A74" s="70" t="s">
        <v>209</v>
      </c>
      <c r="B74" s="71" t="str">
        <f t="array" ref="B74">IF(OR(B75="",B76="",B77=""),"",ROUND(B75*4/SUM(B75*4,B76*4,B77*9)*10,0)&amp;":"&amp;ROUND(B76*4/SUM(B75*4,B76*4,B77*9)*10,0)&amp;":"&amp;ROUND(B77*9/SUM(B75*4,B76*4,B77*9)*10,0))</f>
        <v/>
      </c>
      <c r="C74" s="72" t="str">
        <f t="array" ref="C74">IF(OR(C75="",C76="",C77=""),"",ROUND(C75*4/SUM(C75*4,C76*4,C77*9)*10,0)&amp;":"&amp;ROUND(C76*4/SUM(C75*4,C76*4,C77*9)*10,0)&amp;":"&amp;ROUND(C77*9/SUM(C75*4,C76*4,C77*9)*10,0))</f>
        <v>5:2:3</v>
      </c>
      <c r="D74" s="73" t="str">
        <f t="array" ref="D74">IF(OR(D75="",D76="",D77=""),"",ROUND(D75*4/SUM(D75*4,D76*4,D77*9)*10,0)&amp;":"&amp;ROUND(D76*4/SUM(D75*4,D76*4,D77*9)*10,0)&amp;":"&amp;ROUND(D77*9/SUM(D75*4,D76*4,D77*9)*10,0))</f>
        <v>6:2:3</v>
      </c>
      <c r="E74" s="74" t="str">
        <f t="array" ref="E74">IF(OR(E75="",E76="",E77=""),"",ROUND(E75*4/SUM(E75*4,E76*4,E77*9)*10,0)&amp;":"&amp;ROUND(E76*4/SUM(E75*4,E76*4,E77*9)*10,0)&amp;":"&amp;ROUND(E77*9/SUM(E75*4,E76*4,E77*9)*10,0))</f>
        <v>6:2:2</v>
      </c>
      <c r="F74" s="74" t="str">
        <f t="array" ref="F74">IF(OR(F75="",F76="",F77=""),"",ROUND(F75*4/SUM(F75*4,F76*4,F77*9)*10,0)&amp;":"&amp;ROUND(F76*4/SUM(F75*4,F76*4,F77*9)*10,0)&amp;":"&amp;ROUND(F77*9/SUM(F75*4,F76*4,F77*9)*10,0))</f>
        <v>5:1:4</v>
      </c>
      <c r="G74" s="719" t="str">
        <f t="array" ref="G74">IF(OR(G75="",G76="",G77=""),"",ROUND(G75*4/SUM(G75*4,G76*4,G77*9)*10,0)&amp;":"&amp;ROUND(G76*4/SUM(G75*4,G76*4,G77*9)*10,0)&amp;":"&amp;ROUND(G77*9/SUM(G75*4,G76*4,G77*9)*10,0))</f>
        <v>6:1:3</v>
      </c>
      <c r="H74" s="664" t="str">
        <f t="array" ref="H74">IF(OR(H75="",H76="",H77=""),"",ROUND(H75*4/SUM(H75*4,H76*4,H77*9)*10,0)&amp;":"&amp;ROUND(H76*4/SUM(H75*4,H76*4,H77*9)*10,0)&amp;":"&amp;ROUND(H77*9/SUM(H75*4,H76*4,H77*9)*10,0))</f>
        <v>6:2:3</v>
      </c>
      <c r="I74" s="385"/>
      <c r="J74" s="75" t="str">
        <f t="array" ref="J74">IF(OR(J75="",J76="",J77=""),"",ROUND(J75*4/SUM(J75*4,J76*4,J77*9)*10,0)&amp;":"&amp;ROUND(J76*4/SUM(J75*4,J76*4,J77*9)*10,0)&amp;":"&amp;ROUND(J77*9/SUM(J75*4,J76*4,J77*9)*10,0))</f>
        <v>7:2:2</v>
      </c>
      <c r="K74" s="74" t="str">
        <f t="array" ref="K74">IF(OR(K75="",K76="",K77=""),"",ROUND(K75*4/SUM(K75*4,K76*4,K77*9)*10,0)&amp;":"&amp;ROUND(K76*4/SUM(K75*4,K76*4,K77*9)*10,0)&amp;":"&amp;ROUND(K77*9/SUM(K75*4,K76*4,K77*9)*10,0))</f>
        <v>5:2:3</v>
      </c>
      <c r="L74" s="74" t="str">
        <f t="array" ref="L74">IF(OR(L75="",L76="",L77=""),"",ROUND(L75*4/SUM(L75*4,L76*4,L77*9)*10,0)&amp;":"&amp;ROUND(L76*4/SUM(L75*4,L76*4,L77*9)*10,0)&amp;":"&amp;ROUND(L77*9/SUM(L75*4,L76*4,L77*9)*10,0))</f>
        <v>6:2:3</v>
      </c>
      <c r="M74" s="74" t="str">
        <f t="array" ref="M74">IF(OR(M75="",M76="",M77=""),"",ROUND(M75*4/SUM(M75*4,M76*4,M77*9)*10,0)&amp;":"&amp;ROUND(M76*4/SUM(M75*4,M76*4,M77*9)*10,0)&amp;":"&amp;ROUND(M77*9/SUM(M75*4,M76*4,M77*9)*10,0))</f>
        <v>7:1:1</v>
      </c>
      <c r="N74" s="74" t="str">
        <f t="array" ref="N74">IF(OR(N75="",N76="",N77=""),"",ROUND(N75*4/SUM(N75*4,N76*4,N77*9)*10,0)&amp;":"&amp;ROUND(N76*4/SUM(N75*4,N76*4,N77*9)*10,0)&amp;":"&amp;ROUND(N77*9/SUM(N75*4,N76*4,N77*9)*10,0))</f>
        <v>5:2:3</v>
      </c>
      <c r="O74" s="74" t="str">
        <f t="array" ref="O74">IF(OR(O75="",O76="",O77=""),"",ROUND(O75*4/SUM(O75*4,O76*4,O77*9)*10,0)&amp;":"&amp;ROUND(O76*4/SUM(O75*4,O76*4,O77*9)*10,0)&amp;":"&amp;ROUND(O77*9/SUM(O75*4,O76*4,O77*9)*10,0))</f>
        <v>6:2:2</v>
      </c>
      <c r="P74" s="719" t="str">
        <f t="array" ref="P74">IF(OR(P75="",P76="",P77=""),"",ROUND(P75*4/SUM(P75*4,P76*4,P77*9)*10,0)&amp;":"&amp;ROUND(P76*4/SUM(P75*4,P76*4,P77*9)*10,0)&amp;":"&amp;ROUND(P77*9/SUM(P75*4,P76*4,P77*9)*10,0))</f>
        <v>6:1:3</v>
      </c>
      <c r="Q74" s="69" t="str">
        <f t="array" ref="Q74">IF(OR(Q75="",Q76="",Q77=""),"",ROUND(Q75*4/SUM(Q75*4,Q76*4,Q77*9)*10,0)&amp;":"&amp;ROUND(Q76*4/SUM(Q75*4,Q76*4,Q77*9)*10,0)&amp;":"&amp;ROUND(Q77*9/SUM(Q75*4,Q76*4,Q77*9)*10,0))</f>
        <v>6:2:2</v>
      </c>
      <c r="R74" s="385"/>
      <c r="S74" s="357" t="str">
        <f t="array" ref="S74">IF(OR(S75="",S76="",S77=""),"",ROUND(S75*4/SUM(S75*4,S76*4,S77*9)*10,0)&amp;":"&amp;ROUND(S76*4/SUM(S75*4,S76*4,S77*9)*10,0)&amp;":"&amp;ROUND(S77*9/SUM(S75*4,S76*4,S77*9)*10,0))</f>
        <v>6:1:3</v>
      </c>
      <c r="T74" s="74" t="str">
        <f t="array" ref="T74">IF(OR(T75="",T76="",T77=""),"",ROUND(T75*4/SUM(T75*4,T76*4,T77*9)*10,0)&amp;":"&amp;ROUND(T76*4/SUM(T75*4,T76*4,T77*9)*10,0)&amp;":"&amp;ROUND(T77*9/SUM(T75*4,T76*4,T77*9)*10,0))</f>
        <v>6:1:2</v>
      </c>
      <c r="U74" s="74" t="str">
        <f t="array" ref="U74">IF(OR(U75="",U76="",U77=""),"",ROUND(U75*4/SUM(U75*4,U76*4,U77*9)*10,0)&amp;":"&amp;ROUND(U76*4/SUM(U75*4,U76*4,U77*9)*10,0)&amp;":"&amp;ROUND(U77*9/SUM(U75*4,U76*4,U77*9)*10,0))</f>
        <v>6:1:3</v>
      </c>
      <c r="V74" s="215" t="str">
        <f t="array" ref="V74">IF(OR(V75="",V76="",V77=""),"",ROUND(V75*4/SUM(V75*4,V76*4,V77*9)*10,0)&amp;":"&amp;ROUND(V76*4/SUM(V75*4,V76*4,V77*9)*10,0)&amp;":"&amp;ROUND(V77*9/SUM(V75*4,V76*4,V77*9)*10,0))</f>
        <v>6:1:2</v>
      </c>
      <c r="W74" s="74" t="str">
        <f t="array" ref="W74">IF(OR(W75="",W76="",W77=""),"",ROUND(W75*4/SUM(W75*4,W76*4,W77*9)*10,0)&amp;":"&amp;ROUND(W76*4/SUM(W75*4,W76*4,W77*9)*10,0)&amp;":"&amp;ROUND(W77*9/SUM(W75*4,W76*4,W77*9)*10,0))</f>
        <v>6:2:2</v>
      </c>
      <c r="X74" s="74" t="str">
        <f t="array" ref="X74">IF(OR(X75="",X76="",X77=""),"",ROUND(X75*4/SUM(X75*4,X76*4,X77*9)*10,0)&amp;":"&amp;ROUND(X76*4/SUM(X75*4,X76*4,X77*9)*10,0)&amp;":"&amp;ROUND(X77*9/SUM(X75*4,X76*4,X77*9)*10,0))</f>
        <v>6:2:2</v>
      </c>
      <c r="Y74" s="719" t="str">
        <f t="array" ref="Y74">IF(OR(Y75="",Y76="",Y77=""),"",ROUND(Y75*4/SUM(Y75*4,Y76*4,Y77*9)*10,0)&amp;":"&amp;ROUND(Y76*4/SUM(Y75*4,Y76*4,Y77*9)*10,0)&amp;":"&amp;ROUND(Y77*9/SUM(Y75*4,Y76*4,Y77*9)*10,0))</f>
        <v>6:1:3</v>
      </c>
      <c r="Z74" s="843" t="str">
        <f t="array" ref="Z74">IFERROR(IF(OR(Z75="",Z76="",Z77=""),"",ROUND(Z75*4/SUM(Z75*4,Z76*4,Z77*9)*10,0)&amp;":"&amp;ROUND(Z76*4/SUM(Z75*4,Z76*4,Z77*9)*10,0)&amp;":"&amp;ROUND(Z77*9/SUM(Z75*4,Z76*4,Z77*9)*10,0)),"")</f>
        <v>6:1:2</v>
      </c>
      <c r="AA74" s="357" t="str">
        <f t="array" ref="AA74">IF(OR(AA75="",AA76="",AA77=""),"",ROUND(AA75*4/SUM(AA75*4,AA76*4,AA77*9)*10,0)&amp;":"&amp;ROUND(AA76*4/SUM(AA75*4,AA76*4,AA77*9)*10,0)&amp;":"&amp;ROUND(AA77*9/SUM(AA75*4,AA76*4,AA77*9)*10,0))</f>
        <v>6:1:2</v>
      </c>
      <c r="AB74" s="218" t="str">
        <f t="array" ref="AB74">IF(OR(AB75="",AB76="",AB77=""),"",ROUND(AB75*4/SUM(AB75*4,AB76*4,AB77*9)*10,0)&amp;":"&amp;ROUND(AB76*4/SUM(AB75*4,AB76*4,AB77*9)*10,0)&amp;":"&amp;ROUND(AB77*9/SUM(AB75*4,AB76*4,AB77*9)*10,0))</f>
        <v>5:1:3</v>
      </c>
      <c r="AC74" s="218" t="str">
        <f t="array" ref="AC74">IF(OR(AC75="",AC76="",AC77=""),"",ROUND(AC75*4/SUM(AC75*4,AC76*4,AC77*9)*10,0)&amp;":"&amp;ROUND(AC76*4/SUM(AC75*4,AC76*4,AC77*9)*10,0)&amp;":"&amp;ROUND(AC77*9/SUM(AC75*4,AC76*4,AC77*9)*10,0))</f>
        <v>6:1:2</v>
      </c>
      <c r="AD74" s="218" t="str">
        <f t="array" ref="AD74">IF(OR(AD75="",AD76="",AD77=""),"",ROUND(AD75*4/SUM(AD75*4,AD76*4,AD77*9)*10,0)&amp;":"&amp;ROUND(AD76*4/SUM(AD75*4,AD76*4,AD77*9)*10,0)&amp;":"&amp;ROUND(AD77*9/SUM(AD75*4,AD76*4,AD77*9)*10,0))</f>
        <v>7:1:2</v>
      </c>
      <c r="AE74" s="218" t="str">
        <f t="array" ref="AE74">IF(OR(AE75="",AE76="",AE77=""),"",ROUND(AE75*4/SUM(AE75*4,AE76*4,AE77*9)*10,0)&amp;":"&amp;ROUND(AE76*4/SUM(AE75*4,AE76*4,AE77*9)*10,0)&amp;":"&amp;ROUND(AE77*9/SUM(AE75*4,AE76*4,AE77*9)*10,0))</f>
        <v>7:1:2</v>
      </c>
      <c r="AF74" s="218" t="str">
        <f t="array" ref="AF74">IF(OR(AF75="",AF76="",AF77=""),"",ROUND(AF75*4/SUM(AF75*4,AF76*4,AF77*9)*10,0)&amp;":"&amp;ROUND(AF76*4/SUM(AF75*4,AF76*4,AF77*9)*10,0)&amp;":"&amp;ROUND(AF77*9/SUM(AF75*4,AF76*4,AF77*9)*10,0))</f>
        <v>6:2:2</v>
      </c>
      <c r="AG74" s="719" t="str">
        <f t="array" ref="AG74">IF(OR(AG75="",AG76="",AG77=""),"",ROUND(AG75*4/SUM(AG75*4,AG76*4,AG77*9)*10,0)&amp;":"&amp;ROUND(AG76*4/SUM(AG75*4,AG76*4,AG77*9)*10,0)&amp;":"&amp;ROUND(AG77*9/SUM(AG75*4,AG76*4,AG77*9)*10,0))</f>
        <v>7:2:1</v>
      </c>
      <c r="AH74" s="69" t="str">
        <f t="array" ref="AH74">IFERROR(IF(OR(AH75="",AH76="",AH77=""),"",ROUND(AH75*4/SUM(AH75*4,AH76*4,AH77*9)*10,0)&amp;":"&amp;ROUND(AH76*4/SUM(AH75*4,AH76*4,AH77*9)*10,0)&amp;":"&amp;ROUND(AH77*9/SUM(AH75*4,AH76*4,AH77*9)*10,0)),"")</f>
        <v>6:2:2</v>
      </c>
      <c r="AI74" s="445" t="str">
        <f t="array" ref="AI74">IF(OR(AI75="",AI76="",AI77=""),"",ROUND(AI75*4/SUM(AI75*4,AI76*4,AI77*9)*10,0)&amp;":"&amp;ROUND(AI76*4/SUM(AI75*4,AI76*4,AI77*9)*10,0)&amp;":"&amp;ROUND(AI77*9/SUM(AI75*4,AI76*4,AI77*9)*10,0))</f>
        <v>7:1:2</v>
      </c>
      <c r="AJ74" s="218" t="str">
        <f t="array" ref="AJ74">IF(OR(AJ75="",AJ76="",AJ77=""),"",ROUND(AJ75*4/SUM(AJ75*4,AJ76*4,AJ77*9)*10,0)&amp;":"&amp;ROUND(AJ76*4/SUM(AJ75*4,AJ76*4,AJ77*9)*10,0)&amp;":"&amp;ROUND(AJ77*9/SUM(AJ75*4,AJ76*4,AJ77*9)*10,0))</f>
        <v>7:1:1</v>
      </c>
      <c r="AK74" s="218" t="str">
        <f t="array" ref="AK74">IF(OR(AK75="",AK76="",AK77=""),"",ROUND(AK75*4/SUM(AK75*4,AK76*4,AK77*9)*10,0)&amp;":"&amp;ROUND(AK76*4/SUM(AK75*4,AK76*4,AK77*9)*10,0)&amp;":"&amp;ROUND(AK77*9/SUM(AK75*4,AK76*4,AK77*9)*10,0))</f>
        <v>5:2:3</v>
      </c>
      <c r="AL74" s="218" t="str">
        <f t="array" ref="AL74">IF(OR(AL75="",AL76="",AL77=""),"",ROUND(AL75*4/SUM(AL75*4,AL76*4,AL77*9)*10,0)&amp;":"&amp;ROUND(AL76*4/SUM(AL75*4,AL76*4,AL77*9)*10,0)&amp;":"&amp;ROUND(AL77*9/SUM(AL75*4,AL76*4,AL77*9)*10,0))</f>
        <v>7:1:2</v>
      </c>
      <c r="AM74" s="560"/>
      <c r="AN74" s="218" t="str">
        <f t="array" ref="AN74">IF(OR(AN75="",AN76="",AN77=""),"",ROUND(AN75*4/SUM(AN75*4,AN76*4,AN77*9)*10,0)&amp;":"&amp;ROUND(AN76*4/SUM(AN75*4,AN76*4,AN77*9)*10,0)&amp;":"&amp;ROUND(AN77*9/SUM(AN75*4,AN76*4,AN77*9)*10,0))</f>
        <v/>
      </c>
      <c r="AO74" s="719" t="str">
        <f t="array" ref="AO74">IF(OR(AO75="",AO76="",AO77=""),"",ROUND(AO75*4/SUM(AO75*4,AO76*4,AO77*9)*10,0)&amp;":"&amp;ROUND(AO76*4/SUM(AO75*4,AO76*4,AO77*9)*10,0)&amp;":"&amp;ROUND(AO77*9/SUM(AO75*4,AO76*4,AO77*9)*10,0))</f>
        <v/>
      </c>
      <c r="AP74" s="69" t="str">
        <f t="array" ref="AP74">IFERROR(IF(OR(AP75="",AP76="",AP77=""),"",ROUND(AP75*4/SUM(AP75*4,AP76*4,AP77*9)*10,0)&amp;":"&amp;ROUND(AP76*4/SUM(AP75*4,AP76*4,AP77*9)*10,0)&amp;":"&amp;ROUND(AP77*9/SUM(AP75*4,AP76*4,AP77*9)*10,0)),"")</f>
        <v>6:1:2</v>
      </c>
      <c r="AQ74" s="385"/>
      <c r="AR74" s="445" t="str">
        <f t="array" ref="AR74">IF(OR(AR75="",AR76="",AR77=""),"",ROUND(AR75*4/SUM(AR75*4,AR76*4,AR77*9)*10,0)&amp;":"&amp;ROUND(AR76*4/SUM(AR75*4,AR76*4,AR77*9)*10,0)&amp;":"&amp;ROUND(AR77*9/SUM(AR75*4,AR76*4,AR77*9)*10,0))</f>
        <v>5:2:3</v>
      </c>
      <c r="AS74" s="218" t="str">
        <f t="array" ref="AS74">IF(OR(AS75="",AS76="",AS77=""),"",ROUND(AS75*4/SUM(AS75*4,AS76*4,AS77*9)*10,0)&amp;":"&amp;ROUND(AS76*4/SUM(AS75*4,AS76*4,AS77*9)*10,0)&amp;":"&amp;ROUND(AS77*9/SUM(AS75*4,AS76*4,AS77*9)*10,0))</f>
        <v>5:1:3</v>
      </c>
      <c r="AT74" s="218" t="str">
        <f t="array" ref="AT74">IF(OR(AT75="",AT76="",AT77=""),"",ROUND(AT75*4/SUM(AT75*4,AT76*4,AT77*9)*10,0)&amp;":"&amp;ROUND(AT76*4/SUM(AT75*4,AT76*4,AT77*9)*10,0)&amp;":"&amp;ROUND(AT77*9/SUM(AT75*4,AT76*4,AT77*9)*10,0))</f>
        <v>7:2:1</v>
      </c>
      <c r="AU74" s="218" t="str">
        <f t="array" ref="AU74">IF(OR(AU75="",AU76="",AU77=""),"",ROUND(AU75*4/SUM(AU75*4,AU76*4,AU77*9)*10,0)&amp;":"&amp;ROUND(AU76*4/SUM(AU75*4,AU76*4,AU77*9)*10,0)&amp;":"&amp;ROUND(AU77*9/SUM(AU75*4,AU76*4,AU77*9)*10,0))</f>
        <v>5:2:3</v>
      </c>
      <c r="AV74" s="218" t="str">
        <f t="array" ref="AV74">IF(OR(AV75="",AV76="",AV77=""),"",ROUND(AV75*4/SUM(AV75*4,AV76*4,AV77*9)*10,0)&amp;":"&amp;ROUND(AV76*4/SUM(AV75*4,AV76*4,AV77*9)*10,0)&amp;":"&amp;ROUND(AV77*9/SUM(AV75*4,AV76*4,AV77*9)*10,0))</f>
        <v>6:2:3</v>
      </c>
      <c r="AW74" s="218" t="str">
        <f t="array" ref="AW74">IF(OR(AW75="",AW76="",AW77=""),"",ROUND(AW75*4/SUM(AW75*4,AW76*4,AW77*9)*10,0)&amp;":"&amp;ROUND(AW76*4/SUM(AW75*4,AW76*4,AW77*9)*10,0)&amp;":"&amp;ROUND(AW77*9/SUM(AW75*4,AW76*4,AW77*9)*10,0))</f>
        <v/>
      </c>
      <c r="AX74" s="719" t="str">
        <f t="array" ref="AX74">IF(OR(AX75="",AX76="",AX77=""),"",ROUND(AX75*4/SUM(AX75*4,AX76*4,AX77*9)*10,0)&amp;":"&amp;ROUND(AX76*4/SUM(AX75*4,AX76*4,AX77*9)*10,0)&amp;":"&amp;ROUND(AX77*9/SUM(AX75*4,AX76*4,AX77*9)*10,0))</f>
        <v/>
      </c>
      <c r="AY74" s="69" t="str">
        <f t="array" ref="AY74">IFERROR(IF(OR(AY75="",AY76="",AY77=""),"",ROUND(AY75*4/SUM(AY75*4,AY76*4,AY77*9)*10,0)&amp;":"&amp;ROUND(AY76*4/SUM(AY75*4,AY76*4,AY77*9)*10,0)&amp;":"&amp;ROUND(AY77*9/SUM(AY75*4,AY76*4,AY77*9)*10,0)),"")</f>
        <v>6:2:3</v>
      </c>
      <c r="AZ74" s="385"/>
      <c r="BA74" s="445" t="str">
        <f t="array" ref="BA74">IF(OR(BA75="",BA76="",BA77=""),"",ROUND(BA75*4/SUM(BA75*4,BA76*4,BA77*9)*10,0)&amp;":"&amp;ROUND(BA76*4/SUM(BA75*4,BA76*4,BA77*9)*10,0)&amp;":"&amp;ROUND(BA77*9/SUM(BA75*4,BA76*4,BA77*9)*10,0))</f>
        <v>6:1:3</v>
      </c>
      <c r="BB74" s="218" t="str">
        <f t="array" ref="BB74">IF(OR(BB75="",BB76="",BB77=""),"",ROUND(BB75*4/SUM(BB75*4,BB76*4,BB77*9)*10,0)&amp;":"&amp;ROUND(BB76*4/SUM(BB75*4,BB76*4,BB77*9)*10,0)&amp;":"&amp;ROUND(BB77*9/SUM(BB75*4,BB76*4,BB77*9)*10,0))</f>
        <v>6:2:2</v>
      </c>
      <c r="BC74" s="218" t="str">
        <f t="array" ref="BC74">IF(OR(BC75="",BC76="",BC77=""),"",ROUND(BC75*4/SUM(BC75*4,BC76*4,BC77*9)*10,0)&amp;":"&amp;ROUND(BC76*4/SUM(BC75*4,BC76*4,BC77*9)*10,0)&amp;":"&amp;ROUND(BC77*9/SUM(BC75*4,BC76*4,BC77*9)*10,0))</f>
        <v>8:1:1</v>
      </c>
      <c r="BD74" s="218" t="str">
        <f t="array" ref="BD74">IF(OR(BD75="",BD76="",BD77=""),"",ROUND(BD75*4/SUM(BD75*4,BD76*4,BD77*9)*10,0)&amp;":"&amp;ROUND(BD76*4/SUM(BD75*4,BD76*4,BD77*9)*10,0)&amp;":"&amp;ROUND(BD77*9/SUM(BD75*4,BD76*4,BD77*9)*10,0))</f>
        <v/>
      </c>
      <c r="BE74" s="218" t="str">
        <f t="array" ref="BE74">IF(OR(BE75="",BE76="",BE77=""),"",ROUND(BE75*4/SUM(BE75*4,BE76*4,BE77*9)*10,0)&amp;":"&amp;ROUND(BE76*4/SUM(BE75*4,BE76*4,BE77*9)*10,0)&amp;":"&amp;ROUND(BE77*9/SUM(BE75*4,BE76*4,BE77*9)*10,0))</f>
        <v/>
      </c>
      <c r="BF74" s="218" t="str">
        <f t="array" ref="BF74">IF(OR(BF75="",BF76="",BF77=""),"",ROUND(BF75*4/SUM(BF75*4,BF76*4,BF77*9)*10,0)&amp;":"&amp;ROUND(BF76*4/SUM(BF75*4,BF76*4,BF77*9)*10,0)&amp;":"&amp;ROUND(BF77*9/SUM(BF75*4,BF76*4,BF77*9)*10,0))</f>
        <v/>
      </c>
      <c r="BG74" s="719" t="str">
        <f t="array" ref="BG74">IF(OR(BG75="",BG76="",BG77=""),"",ROUND(BG75*4/SUM(BG75*4,BG76*4,BG77*9)*10,0)&amp;":"&amp;ROUND(BG76*4/SUM(BG75*4,BG76*4,BG77*9)*10,0)&amp;":"&amp;ROUND(BG77*9/SUM(BG75*4,BG76*4,BG77*9)*10,0))</f>
        <v/>
      </c>
      <c r="BH74" s="69" t="str">
        <f t="array" ref="BH74">IFERROR(IF(OR(BH75="",BH76="",BH77=""),"",ROUND(BH75*4/SUM(BH75*4,BH76*4,BH77*9)*10,0)&amp;":"&amp;ROUND(BH76*4/SUM(BH75*4,BH76*4,BH77*9)*10,0)&amp;":"&amp;ROUND(BH77*9/SUM(BH75*4,BH76*4,BH77*9)*10,0)),"")</f>
        <v>6:2:2</v>
      </c>
      <c r="BI74" s="385"/>
      <c r="BJ74" s="445"/>
      <c r="BK74" s="218"/>
      <c r="BL74" s="218"/>
      <c r="BM74" s="218" t="str">
        <f t="array" ref="BM74">IF(OR(BM75="",BM76="",BM77=""),"",ROUND(BM75*4/SUM(BM75*4,BM76*4,BM77*9)*10,0)&amp;":"&amp;ROUND(BM76*4/SUM(BM75*4,BM76*4,BM77*9)*10,0)&amp;":"&amp;ROUND(BM77*9/SUM(BM75*4,BM76*4,BM77*9)*10,0))</f>
        <v/>
      </c>
      <c r="BN74" s="218" t="str">
        <f t="array" ref="BN74">IF(OR(BN75="",BN76="",BN77=""),"",ROUND(BN75*4/SUM(BN75*4,BN76*4,BN77*9)*10,0)&amp;":"&amp;ROUND(BN76*4/SUM(BN75*4,BN76*4,BN77*9)*10,0)&amp;":"&amp;ROUND(BN77*9/SUM(BN75*4,BN76*4,BN77*9)*10,0))</f>
        <v>6:2:2</v>
      </c>
      <c r="BO74" s="218" t="str">
        <f t="array" ref="BO74">IF(OR(BO75="",BO76="",BO77=""),"",ROUND(BO75*4/SUM(BO75*4,BO76*4,BO77*9)*10,0)&amp;":"&amp;ROUND(BO76*4/SUM(BO75*4,BO76*4,BO77*9)*10,0)&amp;":"&amp;ROUND(BO77*9/SUM(BO75*4,BO76*4,BO77*9)*10,0))</f>
        <v>7:2:1</v>
      </c>
      <c r="BP74" s="719" t="str">
        <f t="array" ref="BP74">IF(OR(BP75="",BP76="",BP77=""),"",ROUND(BP75*4/SUM(BP75*4,BP76*4,BP77*9)*10,0)&amp;":"&amp;ROUND(BP76*4/SUM(BP75*4,BP76*4,BP77*9)*10,0)&amp;":"&amp;ROUND(BP77*9/SUM(BP75*4,BP76*4,BP77*9)*10,0))</f>
        <v>5:2:3</v>
      </c>
      <c r="BQ74" s="69" t="str">
        <f t="array" ref="BQ74">IFERROR(IF(OR(BQ75="",BQ76="",BQ77=""),"",ROUND(BQ75*4/SUM(BQ75*4,BQ76*4,BQ77*9)*10,0)&amp;":"&amp;ROUND(BQ76*4/SUM(BQ75*4,BQ76*4,BQ77*9)*10,0)&amp;":"&amp;ROUND(BQ77*9/SUM(BQ75*4,BQ76*4,BQ77*9)*10,0)),"")</f>
        <v>6:2:2</v>
      </c>
      <c r="BR74" s="385"/>
      <c r="BS74" s="445" t="str">
        <f t="array" ref="BS74">IF(OR(BS75="",BS76="",BS77=""),"",ROUND(BS75*4/SUM(BS75*4,BS76*4,BS77*9)*10,0)&amp;":"&amp;ROUND(BS76*4/SUM(BS75*4,BS76*4,BS77*9)*10,0)&amp;":"&amp;ROUND(BS77*9/SUM(BS75*4,BS76*4,BS77*9)*10,0))</f>
        <v>6:2:2</v>
      </c>
      <c r="BT74" s="218" t="str">
        <f t="array" ref="BT74">IF(OR(BT75="",BT76="",BT77=""),"",ROUND(BT75*4/SUM(BT75*4,BT76*4,BT77*9)*10,0)&amp;":"&amp;ROUND(BT76*4/SUM(BT75*4,BT76*4,BT77*9)*10,0)&amp;":"&amp;ROUND(BT77*9/SUM(BT75*4,BT76*4,BT77*9)*10,0))</f>
        <v>7:2:1</v>
      </c>
      <c r="BU74" s="218" t="str">
        <f t="array" ref="BU74">IF(OR(BU75="",BU76="",BU77=""),"",ROUND(BU75*4/SUM(BU75*4,BU76*4,BU77*9)*10,0)&amp;":"&amp;ROUND(BU76*4/SUM(BU75*4,BU76*4,BU77*9)*10,0)&amp;":"&amp;ROUND(BU77*9/SUM(BU75*4,BU76*4,BU77*9)*10,0))</f>
        <v>7:2:2</v>
      </c>
      <c r="BV74" s="218" t="str">
        <f t="array" ref="BV74">IF(OR(BV75="",BV76="",BV77=""),"",ROUND(BV75*4/SUM(BV75*4,BV76*4,BV77*9)*10,0)&amp;":"&amp;ROUND(BV76*4/SUM(BV75*4,BV76*4,BV77*9)*10,0)&amp;":"&amp;ROUND(BV77*9/SUM(BV75*4,BV76*4,BV77*9)*10,0))</f>
        <v>6:2:2</v>
      </c>
      <c r="BW74" s="218" t="str">
        <f t="array" ref="BW74">IF(OR(BW75="",BW76="",BW77=""),"",ROUND(BW75*4/SUM(BW75*4,BW76*4,BW77*9)*10,0)&amp;":"&amp;ROUND(BW76*4/SUM(BW75*4,BW76*4,BW77*9)*10,0)&amp;":"&amp;ROUND(BW77*9/SUM(BW75*4,BW76*4,BW77*9)*10,0))</f>
        <v>7:2:2</v>
      </c>
      <c r="BX74" s="218" t="str">
        <f t="array" ref="BX74">IF(OR(BX75="",BX76="",BX77=""),"",ROUND(BX75*4/SUM(BX75*4,BX76*4,BX77*9)*10,0)&amp;":"&amp;ROUND(BX76*4/SUM(BX75*4,BX76*4,BX77*9)*10,0)&amp;":"&amp;ROUND(BX77*9/SUM(BX75*4,BX76*4,BX77*9)*10,0))</f>
        <v>4:2:4</v>
      </c>
      <c r="BY74" s="719" t="str">
        <f t="array" ref="BY74">IF(OR(BY75="",BY76="",BY77=""),"",ROUND(BY75*4/SUM(BY75*4,BY76*4,BY77*9)*10,0)&amp;":"&amp;ROUND(BY76*4/SUM(BY75*4,BY76*4,BY77*9)*10,0)&amp;":"&amp;ROUND(BY77*9/SUM(BY75*4,BY76*4,BY77*9)*10,0))</f>
        <v>7:2:1</v>
      </c>
      <c r="BZ74" s="69" t="str">
        <f t="array" ref="BZ74">IFERROR(IF(OR(BZ75="",BZ76="",BZ77=""),"",ROUND(BZ75*4/SUM(BZ75*4,BZ76*4,BZ77*9)*10,0)&amp;":"&amp;ROUND(BZ76*4/SUM(BZ75*4,BZ76*4,BZ77*9)*10,0)&amp;":"&amp;ROUND(BZ77*9/SUM(BZ75*4,BZ76*4,BZ77*9)*10,0)),"")</f>
        <v>6:2:2</v>
      </c>
      <c r="CA74" s="445" t="str">
        <f t="array" ref="CA74">IF(OR(CA75="",CA76="",CA77=""),"",ROUND(CA75*4/SUM(CA75*4,CA76*4,CA77*9)*10,0)&amp;":"&amp;ROUND(CA76*4/SUM(CA75*4,CA76*4,CA77*9)*10,0)&amp;":"&amp;ROUND(CA77*9/SUM(CA75*4,CA76*4,CA77*9)*10,0))</f>
        <v>6:2:2</v>
      </c>
      <c r="CB74" s="218" t="str">
        <f t="array" ref="CB74">IF(OR(CB75="",CB76="",CB77=""),"",ROUND(CB75*4/SUM(CB75*4,CB76*4,CB77*9)*10,0)&amp;":"&amp;ROUND(CB76*4/SUM(CB75*4,CB76*4,CB77*9)*10,0)&amp;":"&amp;ROUND(CB77*9/SUM(CB75*4,CB76*4,CB77*9)*10,0))</f>
        <v>7:2:1</v>
      </c>
      <c r="CC74" s="218" t="str">
        <f t="array" ref="CC74">IF(OR(CC75="",CC76="",CC77=""),"",ROUND(CC75*4/SUM(CC75*4,CC76*4,CC77*9)*10,0)&amp;":"&amp;ROUND(CC76*4/SUM(CC75*4,CC76*4,CC77*9)*10,0)&amp;":"&amp;ROUND(CC77*9/SUM(CC75*4,CC76*4,CC77*9)*10,0))</f>
        <v>6:2:2</v>
      </c>
      <c r="CD74" s="218" t="str">
        <f t="array" ref="CD74">IF(OR(CD75="",CD76="",CD77=""),"",ROUND(CD75*4/SUM(CD75*4,CD76*4,CD77*9)*10,0)&amp;":"&amp;ROUND(CD76*4/SUM(CD75*4,CD76*4,CD77*9)*10,0)&amp;":"&amp;ROUND(CD77*9/SUM(CD75*4,CD76*4,CD77*9)*10,0))</f>
        <v>6:2:3</v>
      </c>
      <c r="CE74" s="218" t="str">
        <f t="array" ref="CE74">IF(OR(CE75="",CE76="",CE77=""),"",ROUND(CE75*4/SUM(CE75*4,CE76*4,CE77*9)*10,0)&amp;":"&amp;ROUND(CE76*4/SUM(CE75*4,CE76*4,CE77*9)*10,0)&amp;":"&amp;ROUND(CE77*9/SUM(CE75*4,CE76*4,CE77*9)*10,0))</f>
        <v>5:2:3</v>
      </c>
      <c r="CF74" s="218" t="str">
        <f t="array" ref="CF74">IF(OR(CF75="",CF76="",CF77=""),"",ROUND(CF75*4/SUM(CF75*4,CF76*4,CF77*9)*10,0)&amp;":"&amp;ROUND(CF76*4/SUM(CF75*4,CF76*4,CF77*9)*10,0)&amp;":"&amp;ROUND(CF77*9/SUM(CF75*4,CF76*4,CF77*9)*10,0))</f>
        <v>5:2:3</v>
      </c>
      <c r="CG74" s="719" t="str">
        <f t="array" ref="CG74">IF(OR(CG75="",CG76="",CG77=""),"",ROUND(CG75*4/SUM(CG75*4,CG76*4,CG77*9)*10,0)&amp;":"&amp;ROUND(CG76*4/SUM(CG75*4,CG76*4,CG77*9)*10,0)&amp;":"&amp;ROUND(CG77*9/SUM(CG75*4,CG76*4,CG77*9)*10,0))</f>
        <v>6:2:2</v>
      </c>
      <c r="CH74" s="69" t="str">
        <f t="array" ref="CH74">IFERROR(IF(OR(CH75="",CH76="",CH77=""),"",ROUND(CH75*4/SUM(CH75*4,CH76*4,CH77*9)*10,0)&amp;":"&amp;ROUND(CH76*4/SUM(CH75*4,CH76*4,CH77*9)*10,0)&amp;":"&amp;ROUND(CH77*9/SUM(CH75*4,CH76*4,CH77*9)*10,0)),"")</f>
        <v>6:2:3</v>
      </c>
      <c r="CI74" s="445" t="str">
        <f t="array" ref="CI74">IF(OR(CI75="",CI76="",CI77=""),"",ROUND(CI75*4/SUM(CI75*4,CI76*4,CI77*9)*10,0)&amp;":"&amp;ROUND(CI76*4/SUM(CI75*4,CI76*4,CI77*9)*10,0)&amp;":"&amp;ROUND(CI77*9/SUM(CI75*4,CI76*4,CI77*9)*10,0))</f>
        <v>4:2:4</v>
      </c>
      <c r="CJ74" s="218" t="str">
        <f t="array" ref="CJ74">IF(OR(CJ75="",CJ76="",CJ77=""),"",ROUND(CJ75*4/SUM(CJ75*4,CJ76*4,CJ77*9)*10,0)&amp;":"&amp;ROUND(CJ76*4/SUM(CJ75*4,CJ76*4,CJ77*9)*10,0)&amp;":"&amp;ROUND(CJ77*9/SUM(CJ75*4,CJ76*4,CJ77*9)*10,0))</f>
        <v>6:2:2</v>
      </c>
      <c r="CK74" s="218" t="str">
        <f t="array" ref="CK74">IF(OR(CK75="",CK76="",CK77=""),"",ROUND(CK75*4/SUM(CK75*4,CK76*4,CK77*9)*10,0)&amp;":"&amp;ROUND(CK76*4/SUM(CK75*4,CK76*4,CK77*9)*10,0)&amp;":"&amp;ROUND(CK77*9/SUM(CK75*4,CK76*4,CK77*9)*10,0))</f>
        <v>5:2:3</v>
      </c>
      <c r="CL74" s="218" t="str">
        <f t="array" ref="CL74">IF(OR(CL75="",CL76="",CL77=""),"",ROUND(CL75*4/SUM(CL75*4,CL76*4,CL77*9)*10,0)&amp;":"&amp;ROUND(CL76*4/SUM(CL75*4,CL76*4,CL77*9)*10,0)&amp;":"&amp;ROUND(CL77*9/SUM(CL75*4,CL76*4,CL77*9)*10,0))</f>
        <v>5:2:3</v>
      </c>
      <c r="CM74" s="218" t="str">
        <f t="array" ref="CM74">IF(OR(CM75="",CM76="",CM77=""),"",ROUND(CM75*4/SUM(CM75*4,CM76*4,CM77*9)*10,0)&amp;":"&amp;ROUND(CM76*4/SUM(CM75*4,CM76*4,CM77*9)*10,0)&amp;":"&amp;ROUND(CM77*9/SUM(CM75*4,CM76*4,CM77*9)*10,0))</f>
        <v>6:2:2</v>
      </c>
      <c r="CN74" s="218" t="str">
        <f t="array" ref="CN74">IF(OR(CN75="",CN76="",CN77=""),"",ROUND(CN75*4/SUM(CN75*4,CN76*4,CN77*9)*10,0)&amp;":"&amp;ROUND(CN76*4/SUM(CN75*4,CN76*4,CN77*9)*10,0)&amp;":"&amp;ROUND(CN77*9/SUM(CN75*4,CN76*4,CN77*9)*10,0))</f>
        <v>5:1:3</v>
      </c>
      <c r="CO74" s="719" t="str">
        <f t="array" ref="CO74">IF(OR(CO75="",CO76="",CO77=""),"",ROUND(CO75*4/SUM(CO75*4,CO76*4,CO77*9)*10,0)&amp;":"&amp;ROUND(CO76*4/SUM(CO75*4,CO76*4,CO77*9)*10,0)&amp;":"&amp;ROUND(CO77*9/SUM(CO75*4,CO76*4,CO77*9)*10,0))</f>
        <v>6:2:3</v>
      </c>
      <c r="CP74" s="843" t="str">
        <f t="array" ref="CP74">IFERROR(IF(OR(CP75="",CP76="",CP77=""),"",ROUND(CP75*4/SUM(CP75*4,CP76*4,CP77*9)*10,0)&amp;":"&amp;ROUND(CP76*4/SUM(CP75*4,CP76*4,CP77*9)*10,0)&amp;":"&amp;ROUND(CP77*9/SUM(CP75*4,CP76*4,CP77*9)*10,0)),"")</f>
        <v>5:2:3</v>
      </c>
      <c r="CQ74" s="357" t="str">
        <f t="array" ref="CQ74">IF(OR(CQ75="",CQ76="",CQ77=""),"",ROUND(CQ75*4/SUM(CQ75*4,CQ76*4,CQ77*9)*10,0)&amp;":"&amp;ROUND(CQ76*4/SUM(CQ75*4,CQ76*4,CQ77*9)*10,0)&amp;":"&amp;ROUND(CQ77*9/SUM(CQ75*4,CQ76*4,CQ77*9)*10,0))</f>
        <v>5:2:3</v>
      </c>
      <c r="CR74" s="218" t="str">
        <f t="array" ref="CR74">IF(OR(CR75="",CR76="",CR77=""),"",ROUND(CR75*4/SUM(CR75*4,CR76*4,CR77*9)*10,0)&amp;":"&amp;ROUND(CR76*4/SUM(CR75*4,CR76*4,CR77*9)*10,0)&amp;":"&amp;ROUND(CR77*9/SUM(CR75*4,CR76*4,CR77*9)*10,0))</f>
        <v>4:2:4</v>
      </c>
      <c r="CS74" s="218" t="str">
        <f t="array" ref="CS74">IF(OR(CS75="",CS76="",CS77=""),"",ROUND(CS75*4/SUM(CS75*4,CS76*4,CS77*9)*10,0)&amp;":"&amp;ROUND(CS76*4/SUM(CS75*4,CS76*4,CS77*9)*10,0)&amp;":"&amp;ROUND(CS77*9/SUM(CS75*4,CS76*4,CS77*9)*10,0))</f>
        <v>4:2:3</v>
      </c>
      <c r="CT74" s="218" t="str">
        <f t="array" ref="CT74">IF(OR(CT75="",CT76="",CT77=""),"",ROUND(CT75*4/SUM(CT75*4,CT76*4,CT77*9)*10,0)&amp;":"&amp;ROUND(CT76*4/SUM(CT75*4,CT76*4,CT77*9)*10,0)&amp;":"&amp;ROUND(CT77*9/SUM(CT75*4,CT76*4,CT77*9)*10,0))</f>
        <v/>
      </c>
      <c r="CU74" s="218" t="str">
        <f t="array" ref="CU74">IF(OR(CU75="",CU76="",CU77=""),"",ROUND(CU75*4/SUM(CU75*4,CU76*4,CU77*9)*10,0)&amp;":"&amp;ROUND(CU76*4/SUM(CU75*4,CU76*4,CU77*9)*10,0)&amp;":"&amp;ROUND(CU77*9/SUM(CU75*4,CU76*4,CU77*9)*10,0))</f>
        <v/>
      </c>
      <c r="CV74" s="218" t="str">
        <f t="array" ref="CV74">IF(OR(CV75="",CV76="",CV77=""),"",ROUND(CV75*4/SUM(CV75*4,CV76*4,CV77*9)*10,0)&amp;":"&amp;ROUND(CV76*4/SUM(CV75*4,CV76*4,CV77*9)*10,0)&amp;":"&amp;ROUND(CV77*9/SUM(CV75*4,CV76*4,CV77*9)*10,0))</f>
        <v/>
      </c>
      <c r="CW74" s="719" t="str">
        <f t="array" ref="CW74">IF(OR(CW75="",CW76="",CW77=""),"",ROUND(CW75*4/SUM(CW75*4,CW76*4,CW77*9)*10,0)&amp;":"&amp;ROUND(CW76*4/SUM(CW75*4,CW76*4,CW77*9)*10,0)&amp;":"&amp;ROUND(CW77*9/SUM(CW75*4,CW76*4,CW77*9)*10,0))</f>
        <v/>
      </c>
      <c r="CX74" s="843" t="str">
        <f t="array" ref="CX74">IFERROR(IF(OR(CX75="",CX76="",CX77=""),"",ROUND(CX75*4/SUM(CX75*4,CX76*4,CX77*9)*10,0)&amp;":"&amp;ROUND(CX76*4/SUM(CX75*4,CX76*4,CX77*9)*10,0)&amp;":"&amp;ROUND(CX77*9/SUM(CX75*4,CX76*4,CX77*9)*10,0)),"")</f>
        <v>4:2:3</v>
      </c>
      <c r="CY74" s="357" t="str">
        <f t="array" ref="CY74">IF(OR(CY75="",CY76="",CY77=""),"",ROUND(CY75*4/SUM(CY75*4,CY76*4,CY77*9)*10,0)&amp;":"&amp;ROUND(CY76*4/SUM(CY75*4,CY76*4,CY77*9)*10,0)&amp;":"&amp;ROUND(CY77*9/SUM(CY75*4,CY76*4,CY77*9)*10,0))</f>
        <v/>
      </c>
      <c r="CZ74" s="218" t="str">
        <f t="array" ref="CZ74">IF(OR(CZ75="",CZ76="",CZ77=""),"",ROUND(CZ75*4/SUM(CZ75*4,CZ76*4,CZ77*9)*10,0)&amp;":"&amp;ROUND(CZ76*4/SUM(CZ75*4,CZ76*4,CZ77*9)*10,0)&amp;":"&amp;ROUND(CZ77*9/SUM(CZ75*4,CZ76*4,CZ77*9)*10,0))</f>
        <v/>
      </c>
      <c r="DA74" s="218" t="str">
        <f t="array" ref="DA74">IF(OR(DA75="",DA76="",DA77=""),"",ROUND(DA75*4/SUM(DA75*4,DA76*4,DA77*9)*10,0)&amp;":"&amp;ROUND(DA76*4/SUM(DA75*4,DA76*4,DA77*9)*10,0)&amp;":"&amp;ROUND(DA77*9/SUM(DA75*4,DA76*4,DA77*9)*10,0))</f>
        <v/>
      </c>
      <c r="DB74" s="218" t="str">
        <f t="array" ref="DB74">IF(OR(DB75="",DB76="",DB77=""),"",ROUND(DB75*4/SUM(DB75*4,DB76*4,DB77*9)*10,0)&amp;":"&amp;ROUND(DB76*4/SUM(DB75*4,DB76*4,DB77*9)*10,0)&amp;":"&amp;ROUND(DB77*9/SUM(DB75*4,DB76*4,DB77*9)*10,0))</f>
        <v/>
      </c>
      <c r="DC74" s="218" t="str">
        <f t="array" ref="DC74">IF(OR(DC75="",DC76="",DC77=""),"",ROUND(DC75*4/SUM(DC75*4,DC76*4,DC77*9)*10,0)&amp;":"&amp;ROUND(DC76*4/SUM(DC75*4,DC76*4,DC77*9)*10,0)&amp;":"&amp;ROUND(DC77*9/SUM(DC75*4,DC76*4,DC77*9)*10,0))</f>
        <v/>
      </c>
      <c r="DD74" s="218" t="str">
        <f t="array" ref="DD74">IF(OR(DD75="",DD76="",DD77=""),"",ROUND(DD75*4/SUM(DD75*4,DD76*4,DD77*9)*10,0)&amp;":"&amp;ROUND(DD76*4/SUM(DD75*4,DD76*4,DD77*9)*10,0)&amp;":"&amp;ROUND(DD77*9/SUM(DD75*4,DD76*4,DD77*9)*10,0))</f>
        <v/>
      </c>
      <c r="DE74" s="719" t="str">
        <f t="array" ref="DE74">IF(OR(DE75="",DE76="",DE77=""),"",ROUND(DE75*4/SUM(DE75*4,DE76*4,DE77*9)*10,0)&amp;":"&amp;ROUND(DE76*4/SUM(DE75*4,DE76*4,DE77*9)*10,0)&amp;":"&amp;ROUND(DE77*9/SUM(DE75*4,DE76*4,DE77*9)*10,0))</f>
        <v/>
      </c>
      <c r="DF74" s="69" t="str">
        <f t="array" ref="DF74">IFERROR(IF(OR(DF75="",DF76="",DF77=""),"",ROUND(DF75*4/SUM(DF75*4,DF76*4,DF77*9)*10,0)&amp;":"&amp;ROUND(DF76*4/SUM(DF75*4,DF76*4,DF77*9)*10,0)&amp;":"&amp;ROUND(DF77*9/SUM(DF75*4,DF76*4,DF77*9)*10,0)),"")</f>
        <v/>
      </c>
      <c r="DG74" s="385"/>
    </row>
    <row r="75" spans="1:111" ht="18" customHeight="1">
      <c r="A75" s="76" t="s">
        <v>210</v>
      </c>
      <c r="B75" s="77"/>
      <c r="C75" s="78">
        <v>286.24810000000002</v>
      </c>
      <c r="D75" s="78">
        <v>443.84710000000001</v>
      </c>
      <c r="E75" s="78">
        <v>283</v>
      </c>
      <c r="F75" s="78">
        <v>288.01440000000002</v>
      </c>
      <c r="G75" s="720">
        <v>363.92489999999998</v>
      </c>
      <c r="H75" s="665">
        <f t="array" ref="H75">IF(COUNT(B75:G75)=0,"",AVERAGE(B75:G75))</f>
        <v>333.00689999999997</v>
      </c>
      <c r="I75" s="385"/>
      <c r="J75" s="79">
        <v>431.68020000000001</v>
      </c>
      <c r="K75" s="80">
        <v>365.98610000000002</v>
      </c>
      <c r="L75" s="80">
        <v>387.9151</v>
      </c>
      <c r="M75" s="80">
        <v>460.07459999999998</v>
      </c>
      <c r="N75" s="80">
        <v>371.98169999999999</v>
      </c>
      <c r="O75" s="80">
        <v>365.25360000000001</v>
      </c>
      <c r="P75" s="720">
        <v>337.76920000000001</v>
      </c>
      <c r="Q75" s="771">
        <f t="array" ref="Q75">IF(COUNT(J75:P75)=0,"",AVERAGE(J75:P75))</f>
        <v>388.66578571428579</v>
      </c>
      <c r="R75" s="385"/>
      <c r="S75" s="81">
        <v>421.74700000000001</v>
      </c>
      <c r="T75" s="81">
        <v>334.822</v>
      </c>
      <c r="U75" s="80">
        <v>386.3433</v>
      </c>
      <c r="V75" s="80">
        <v>312.27999999999997</v>
      </c>
      <c r="W75" s="80">
        <v>319.56779999999998</v>
      </c>
      <c r="X75" s="82">
        <v>284.38189999999997</v>
      </c>
      <c r="Y75" s="882">
        <v>364.37229999999988</v>
      </c>
      <c r="Z75" s="844">
        <f t="array" ref="Z75">IF(COUNT(S75:Y75)=0,"",AVERAGE(S75:Y75))</f>
        <v>346.21632857142856</v>
      </c>
      <c r="AA75" s="81">
        <v>416.45100000000002</v>
      </c>
      <c r="AB75" s="81">
        <v>409.28500000000003</v>
      </c>
      <c r="AC75" s="80">
        <v>413.02499999999998</v>
      </c>
      <c r="AD75" s="80">
        <v>340.96050000000002</v>
      </c>
      <c r="AE75" s="80">
        <v>436.82560000000001</v>
      </c>
      <c r="AF75" s="82">
        <v>263.09059999999999</v>
      </c>
      <c r="AG75" s="882">
        <v>357.16199999999998</v>
      </c>
      <c r="AH75" s="906">
        <f t="array" ref="AH75">IF(COUNT(AA75:AG75)=0,"",AVERAGE(AA75:AG75))</f>
        <v>376.68567142857142</v>
      </c>
      <c r="AI75" s="446">
        <v>442.83699999999999</v>
      </c>
      <c r="AJ75" s="81">
        <v>272.661</v>
      </c>
      <c r="AK75" s="80">
        <v>274.44009999999997</v>
      </c>
      <c r="AL75" s="80">
        <v>300.995</v>
      </c>
      <c r="AM75" s="561"/>
      <c r="AN75" s="82"/>
      <c r="AO75" s="882"/>
      <c r="AP75" s="906">
        <f t="array" ref="AP75">IF(COUNT(AI75:AO75)=0,"",AVERAGE(AI75:AO75))</f>
        <v>322.73327500000005</v>
      </c>
      <c r="AQ75" s="385"/>
      <c r="AR75" s="446">
        <v>247.79299999999998</v>
      </c>
      <c r="AS75" s="81">
        <v>272.3725</v>
      </c>
      <c r="AT75" s="80">
        <v>190.03700000000001</v>
      </c>
      <c r="AU75" s="80">
        <v>221.66099999999997</v>
      </c>
      <c r="AV75" s="561">
        <v>288.49799999999999</v>
      </c>
      <c r="AW75" s="82"/>
      <c r="AX75" s="882"/>
      <c r="AY75" s="906">
        <f t="array" ref="AY75">IF(COUNT(AR75:AX75)=0,"",AVERAGE(AR75:AX75))</f>
        <v>244.07229999999998</v>
      </c>
      <c r="AZ75" s="385"/>
      <c r="BA75" s="446">
        <v>270.61799999999999</v>
      </c>
      <c r="BB75" s="81">
        <v>239.30749999999998</v>
      </c>
      <c r="BC75" s="80">
        <v>250.14439999999999</v>
      </c>
      <c r="BD75" s="80"/>
      <c r="BE75" s="561"/>
      <c r="BF75" s="82"/>
      <c r="BG75" s="882"/>
      <c r="BH75" s="906">
        <f t="array" ref="BH75">IF(COUNT(BA75:BG75)=0,"",AVERAGE(BA75:BG75))</f>
        <v>253.35663333333332</v>
      </c>
      <c r="BI75" s="385"/>
      <c r="BJ75" s="446"/>
      <c r="BK75" s="81"/>
      <c r="BL75" s="80"/>
      <c r="BM75" s="80"/>
      <c r="BN75" s="561">
        <v>200.077</v>
      </c>
      <c r="BO75" s="82">
        <v>291.63299999999998</v>
      </c>
      <c r="BP75" s="882">
        <v>143.99799999999999</v>
      </c>
      <c r="BQ75" s="906">
        <f t="array" ref="BQ75">IF(COUNT(BJ75:BP75)=0,"",AVERAGE(BJ75:BP75))</f>
        <v>211.90266666666665</v>
      </c>
      <c r="BR75" s="385"/>
      <c r="BS75" s="446">
        <v>211.29250000000002</v>
      </c>
      <c r="BT75" s="81">
        <v>272.70499999999998</v>
      </c>
      <c r="BU75" s="80">
        <v>228.67199999999997</v>
      </c>
      <c r="BV75" s="80">
        <v>282.84249999999997</v>
      </c>
      <c r="BW75" s="561">
        <v>301.47200000000004</v>
      </c>
      <c r="BX75" s="82">
        <v>265.5813</v>
      </c>
      <c r="BY75" s="882">
        <v>371.41539999999998</v>
      </c>
      <c r="BZ75" s="906">
        <f t="array" ref="BZ75">IF(COUNT(BS75:BY75)=0,"",AVERAGE(BS75:BY75))</f>
        <v>276.28295714285713</v>
      </c>
      <c r="CA75" s="446">
        <v>339.46929999999998</v>
      </c>
      <c r="CB75" s="81">
        <v>239.70250000000004</v>
      </c>
      <c r="CC75" s="80">
        <v>302.0428</v>
      </c>
      <c r="CD75" s="80">
        <v>299.82349999999997</v>
      </c>
      <c r="CE75" s="561">
        <v>256.35659999999996</v>
      </c>
      <c r="CF75" s="82">
        <v>303.55849999999998</v>
      </c>
      <c r="CG75" s="882">
        <v>346.22300000000001</v>
      </c>
      <c r="CH75" s="906">
        <f t="array" ref="CH75">IF(COUNT(CA75:CG75)=0,"",AVERAGE(CA75:CG75))</f>
        <v>298.16802857142858</v>
      </c>
      <c r="CI75" s="446">
        <v>261.31949999999995</v>
      </c>
      <c r="CJ75" s="81">
        <v>316.46170000000001</v>
      </c>
      <c r="CK75" s="80">
        <v>276.55399999999997</v>
      </c>
      <c r="CL75" s="80">
        <v>250.28709999999998</v>
      </c>
      <c r="CM75" s="561">
        <v>316.90749999999997</v>
      </c>
      <c r="CN75" s="82">
        <v>298.49099999999999</v>
      </c>
      <c r="CO75" s="882">
        <v>336.9665</v>
      </c>
      <c r="CP75" s="844">
        <f t="array" ref="CP75">IF(COUNT(CI75:CO75)=0,"",AVERAGE(CI75:CO75))</f>
        <v>293.85532857142852</v>
      </c>
      <c r="CQ75" s="81">
        <v>324.97359999999998</v>
      </c>
      <c r="CR75" s="81">
        <v>305.69169999999997</v>
      </c>
      <c r="CS75" s="80">
        <v>245.089</v>
      </c>
      <c r="CT75" s="80"/>
      <c r="CU75" s="561"/>
      <c r="CV75" s="82"/>
      <c r="CW75" s="882"/>
      <c r="CX75" s="844">
        <f t="array" ref="CX75">IF(COUNT(CQ75:CW75)=0,"",AVERAGE(CQ75:CW75))</f>
        <v>291.91809999999992</v>
      </c>
      <c r="CY75" s="81"/>
      <c r="CZ75" s="81"/>
      <c r="DA75" s="80"/>
      <c r="DB75" s="80"/>
      <c r="DC75" s="561"/>
      <c r="DD75" s="82"/>
      <c r="DE75" s="882"/>
      <c r="DF75" s="906" t="str">
        <f t="array" ref="DF75">IF(COUNT(CY75:DE75)=0,"",AVERAGE(CY75:DE75))</f>
        <v/>
      </c>
      <c r="DG75" s="385"/>
    </row>
    <row r="76" spans="1:111" ht="18" customHeight="1">
      <c r="A76" s="83" t="s">
        <v>166</v>
      </c>
      <c r="B76" s="84"/>
      <c r="C76" s="85">
        <v>102.7021</v>
      </c>
      <c r="D76" s="85">
        <v>122.07859999999999</v>
      </c>
      <c r="E76" s="85">
        <v>78.755099999999999</v>
      </c>
      <c r="F76" s="85">
        <v>81.108800000000002</v>
      </c>
      <c r="G76" s="721">
        <v>83.6648</v>
      </c>
      <c r="H76" s="666">
        <f t="array" ref="H76">IF(COUNT(B76:G76)=0,"",AVERAGE(B76:G76))</f>
        <v>93.661879999999996</v>
      </c>
      <c r="I76" s="385"/>
      <c r="J76" s="86">
        <v>99.463499999999996</v>
      </c>
      <c r="K76" s="87">
        <v>127.0513</v>
      </c>
      <c r="L76" s="85">
        <v>114.03319999999999</v>
      </c>
      <c r="M76" s="85">
        <v>77.806399999999996</v>
      </c>
      <c r="N76" s="85">
        <v>108.0896</v>
      </c>
      <c r="O76" s="85">
        <v>92.466300000000004</v>
      </c>
      <c r="P76" s="721">
        <v>76.620900000000006</v>
      </c>
      <c r="Q76" s="772">
        <f t="array" ref="Q76">IF(COUNT(J76:P76)=0,"",AVERAGE(J76:P76))</f>
        <v>99.361599999999996</v>
      </c>
      <c r="R76" s="385"/>
      <c r="S76" s="88">
        <v>102.6785</v>
      </c>
      <c r="T76" s="88">
        <v>72.216499999999996</v>
      </c>
      <c r="U76" s="85">
        <v>75.007400000000004</v>
      </c>
      <c r="V76" s="85">
        <v>72.781499999999994</v>
      </c>
      <c r="W76" s="85">
        <v>81.776200000000003</v>
      </c>
      <c r="X76" s="89">
        <v>89.824099999999987</v>
      </c>
      <c r="Y76" s="883">
        <v>86.816099999999992</v>
      </c>
      <c r="Z76" s="845">
        <f t="array" ref="Z76">IF(COUNT(S76:Y76)=0,"",AVERAGE(S76:Y76))</f>
        <v>83.014328571428564</v>
      </c>
      <c r="AA76" s="88">
        <v>94.737000000000009</v>
      </c>
      <c r="AB76" s="88">
        <v>108.3254</v>
      </c>
      <c r="AC76" s="85">
        <v>94.399500000000003</v>
      </c>
      <c r="AD76" s="85">
        <v>63.363999999999997</v>
      </c>
      <c r="AE76" s="85">
        <v>77.524900000000002</v>
      </c>
      <c r="AF76" s="89">
        <v>90.656299999999987</v>
      </c>
      <c r="AG76" s="883">
        <v>109.518</v>
      </c>
      <c r="AH76" s="907">
        <f t="array" ref="AH76">IF(COUNT(AA76:AG76)=0,"",AVERAGE(AA76:AG76))</f>
        <v>91.217871428571442</v>
      </c>
      <c r="AI76" s="447">
        <v>91.082999999999998</v>
      </c>
      <c r="AJ76" s="88">
        <v>50.290999999999997</v>
      </c>
      <c r="AK76" s="85">
        <v>77.531399999999991</v>
      </c>
      <c r="AL76" s="85">
        <v>61.305000000000007</v>
      </c>
      <c r="AM76" s="562"/>
      <c r="AN76" s="89"/>
      <c r="AO76" s="883"/>
      <c r="AP76" s="907">
        <f t="array" ref="AP76">IF(COUNT(AI76:AO76)=0,"",AVERAGE(AI76:AO76))</f>
        <v>70.052599999999998</v>
      </c>
      <c r="AQ76" s="385"/>
      <c r="AR76" s="447">
        <v>93.915199999999999</v>
      </c>
      <c r="AS76" s="88">
        <v>63.779499999999999</v>
      </c>
      <c r="AT76" s="85">
        <v>48.6646</v>
      </c>
      <c r="AU76" s="85">
        <v>110.869</v>
      </c>
      <c r="AV76" s="562">
        <v>77.941000000000003</v>
      </c>
      <c r="AW76" s="89"/>
      <c r="AX76" s="883"/>
      <c r="AY76" s="907">
        <f t="array" ref="AY76">IF(COUNT(AR76:AX76)=0,"",AVERAGE(AR76:AX76))</f>
        <v>79.033860000000004</v>
      </c>
      <c r="AZ76" s="385"/>
      <c r="BA76" s="447">
        <v>68.619600000000005</v>
      </c>
      <c r="BB76" s="88">
        <v>68.744</v>
      </c>
      <c r="BC76" s="85">
        <v>48.765600000000006</v>
      </c>
      <c r="BD76" s="85"/>
      <c r="BE76" s="562"/>
      <c r="BF76" s="89"/>
      <c r="BG76" s="883"/>
      <c r="BH76" s="907">
        <f t="array" ref="BH76">IF(COUNT(BA76:BG76)=0,"",AVERAGE(BA76:BG76))</f>
        <v>62.043066666666675</v>
      </c>
      <c r="BI76" s="385"/>
      <c r="BJ76" s="447"/>
      <c r="BK76" s="88"/>
      <c r="BL76" s="85"/>
      <c r="BM76" s="85"/>
      <c r="BN76" s="562">
        <v>78.147999999999996</v>
      </c>
      <c r="BO76" s="89">
        <v>69.259</v>
      </c>
      <c r="BP76" s="883">
        <v>50.281999999999996</v>
      </c>
      <c r="BQ76" s="907">
        <f t="array" ref="BQ76">IF(COUNT(BJ76:BP76)=0,"",AVERAGE(BJ76:BP76))</f>
        <v>65.896333333333317</v>
      </c>
      <c r="BR76" s="385"/>
      <c r="BS76" s="447">
        <v>80.974599999999995</v>
      </c>
      <c r="BT76" s="88">
        <v>76.973500000000001</v>
      </c>
      <c r="BU76" s="85">
        <v>54.865499999999997</v>
      </c>
      <c r="BV76" s="85">
        <v>91.600499999999997</v>
      </c>
      <c r="BW76" s="562">
        <v>70.664699999999996</v>
      </c>
      <c r="BX76" s="89">
        <v>107.21459999999998</v>
      </c>
      <c r="BY76" s="883">
        <v>90.604700000000008</v>
      </c>
      <c r="BZ76" s="907">
        <f t="array" ref="BZ76">IF(COUNT(BS76:BY76)=0,"",AVERAGE(BS76:BY76))</f>
        <v>81.842585714285718</v>
      </c>
      <c r="CA76" s="447">
        <v>102.60139999999998</v>
      </c>
      <c r="CB76" s="88">
        <v>61.993499999999997</v>
      </c>
      <c r="CC76" s="85">
        <v>82.043900000000008</v>
      </c>
      <c r="CD76" s="85">
        <v>88.201499999999996</v>
      </c>
      <c r="CE76" s="562">
        <v>104.89609999999999</v>
      </c>
      <c r="CF76" s="89">
        <v>118.7175</v>
      </c>
      <c r="CG76" s="883">
        <v>101.30149999999999</v>
      </c>
      <c r="CH76" s="907">
        <f t="array" ref="CH76">IF(COUNT(CA76:CG76)=0,"",AVERAGE(CA76:CG76))</f>
        <v>94.250771428571426</v>
      </c>
      <c r="CI76" s="447">
        <v>112.0185</v>
      </c>
      <c r="CJ76" s="88">
        <v>109.1908</v>
      </c>
      <c r="CK76" s="85">
        <v>89.544499999999999</v>
      </c>
      <c r="CL76" s="85">
        <v>101.4102</v>
      </c>
      <c r="CM76" s="562">
        <v>92.70350000000002</v>
      </c>
      <c r="CN76" s="89">
        <v>83.88300000000001</v>
      </c>
      <c r="CO76" s="883">
        <v>105.1525</v>
      </c>
      <c r="CP76" s="845">
        <f t="array" ref="CP76">IF(COUNT(CI76:CO76)=0,"",AVERAGE(CI76:CO76))</f>
        <v>99.129000000000005</v>
      </c>
      <c r="CQ76" s="88">
        <v>156.97150000000002</v>
      </c>
      <c r="CR76" s="88">
        <v>138.24110000000002</v>
      </c>
      <c r="CS76" s="85">
        <v>125.28450000000001</v>
      </c>
      <c r="CT76" s="85"/>
      <c r="CU76" s="562"/>
      <c r="CV76" s="89"/>
      <c r="CW76" s="883"/>
      <c r="CX76" s="845">
        <f t="array" ref="CX76">IF(COUNT(CQ76:CW76)=0,"",AVERAGE(CQ76:CW76))</f>
        <v>140.16570000000002</v>
      </c>
      <c r="CY76" s="88"/>
      <c r="CZ76" s="88"/>
      <c r="DA76" s="85"/>
      <c r="DB76" s="85"/>
      <c r="DC76" s="562"/>
      <c r="DD76" s="89"/>
      <c r="DE76" s="883"/>
      <c r="DF76" s="907" t="str">
        <f t="array" ref="DF76">IF(COUNT(CY76:DE76)=0,"",AVERAGE(CY76:DE76))</f>
        <v/>
      </c>
      <c r="DG76" s="385"/>
    </row>
    <row r="77" spans="1:111" ht="18" customHeight="1">
      <c r="A77" s="90" t="s">
        <v>167</v>
      </c>
      <c r="B77" s="91"/>
      <c r="C77" s="92">
        <v>73.397999999999996</v>
      </c>
      <c r="D77" s="92">
        <v>100.587</v>
      </c>
      <c r="E77" s="92">
        <v>42.416200000000003</v>
      </c>
      <c r="F77" s="93">
        <v>96.026600000000002</v>
      </c>
      <c r="G77" s="722">
        <v>76.238</v>
      </c>
      <c r="H77" s="667">
        <f t="array" ref="H77">IF(COUNT(B77:G77)=0,"",AVERAGE(B77:G77))</f>
        <v>77.733160000000012</v>
      </c>
      <c r="I77" s="385"/>
      <c r="J77" s="94">
        <v>57.241999999999997</v>
      </c>
      <c r="K77" s="92">
        <v>79.567899999999995</v>
      </c>
      <c r="L77" s="92">
        <v>79.308599999999998</v>
      </c>
      <c r="M77" s="92">
        <v>41.192399999999999</v>
      </c>
      <c r="N77" s="93">
        <v>100.899</v>
      </c>
      <c r="O77" s="92">
        <v>50.22</v>
      </c>
      <c r="P77" s="807">
        <v>77.534599999999998</v>
      </c>
      <c r="Q77" s="773">
        <f t="array" ref="Q77">IF(COUNT(J77:P77)=0,"",AVERAGE(J77:P77))</f>
        <v>69.423500000000004</v>
      </c>
      <c r="R77" s="385"/>
      <c r="S77" s="95">
        <v>84.6661</v>
      </c>
      <c r="T77" s="95">
        <v>50.283999999999999</v>
      </c>
      <c r="U77" s="92">
        <v>77.931100000000001</v>
      </c>
      <c r="V77" s="92">
        <v>51.621000000000002</v>
      </c>
      <c r="W77" s="93">
        <v>55.211200000000012</v>
      </c>
      <c r="X77" s="96">
        <v>40.683300000000003</v>
      </c>
      <c r="Y77" s="884">
        <v>67.459000000000003</v>
      </c>
      <c r="Z77" s="846">
        <f t="array" ref="Z77">IF(COUNT(S77:Y77)=0,"",AVERAGE(S77:Y77))</f>
        <v>61.122242857142858</v>
      </c>
      <c r="AA77" s="95">
        <v>63.570999999999998</v>
      </c>
      <c r="AB77" s="95">
        <v>115.8612</v>
      </c>
      <c r="AC77" s="92">
        <v>57.079000000000001</v>
      </c>
      <c r="AD77" s="92">
        <v>38.380499999999998</v>
      </c>
      <c r="AE77" s="93">
        <v>41.077399999999997</v>
      </c>
      <c r="AF77" s="96">
        <v>38.6496</v>
      </c>
      <c r="AG77" s="884">
        <v>27.46</v>
      </c>
      <c r="AH77" s="908">
        <f t="array" ref="AH77">IF(COUNT(AA77:AG77)=0,"",AVERAGE(AA77:AG77))</f>
        <v>54.58267142857143</v>
      </c>
      <c r="AI77" s="448">
        <v>53.162999999999997</v>
      </c>
      <c r="AJ77" s="95">
        <v>24.178999999999998</v>
      </c>
      <c r="AK77" s="92">
        <v>66.115899999999996</v>
      </c>
      <c r="AL77" s="92">
        <v>44.363000000000007</v>
      </c>
      <c r="AM77" s="563"/>
      <c r="AN77" s="96"/>
      <c r="AO77" s="884"/>
      <c r="AP77" s="908">
        <f t="array" ref="AP77">IF(COUNT(AI77:AO77)=0,"",AVERAGE(AI77:AO77))</f>
        <v>46.955224999999999</v>
      </c>
      <c r="AQ77" s="385"/>
      <c r="AR77" s="448">
        <v>61.971000000000004</v>
      </c>
      <c r="AS77" s="95">
        <v>71.228499999999997</v>
      </c>
      <c r="AT77" s="92">
        <v>11.648200000000001</v>
      </c>
      <c r="AU77" s="92">
        <v>54.821999999999996</v>
      </c>
      <c r="AV77" s="563">
        <v>66.49199999999999</v>
      </c>
      <c r="AW77" s="96"/>
      <c r="AX77" s="884"/>
      <c r="AY77" s="908">
        <f t="array" ref="AY77">IF(COUNT(AR77:AX77)=0,"",AVERAGE(AR77:AX77))</f>
        <v>53.232340000000001</v>
      </c>
      <c r="AZ77" s="385"/>
      <c r="BA77" s="448">
        <v>56.008400000000009</v>
      </c>
      <c r="BB77" s="95">
        <v>29.1965</v>
      </c>
      <c r="BC77" s="92">
        <v>15.338799999999999</v>
      </c>
      <c r="BD77" s="92"/>
      <c r="BE77" s="563"/>
      <c r="BF77" s="96"/>
      <c r="BG77" s="884"/>
      <c r="BH77" s="908">
        <f t="array" ref="BH77">IF(COUNT(BA77:BG77)=0,"",AVERAGE(BA77:BG77))</f>
        <v>33.514566666666667</v>
      </c>
      <c r="BI77" s="385"/>
      <c r="BJ77" s="448"/>
      <c r="BK77" s="95"/>
      <c r="BL77" s="92"/>
      <c r="BM77" s="92"/>
      <c r="BN77" s="563">
        <v>34.557000000000002</v>
      </c>
      <c r="BO77" s="96">
        <v>26.464000000000002</v>
      </c>
      <c r="BP77" s="884">
        <v>36.155999999999999</v>
      </c>
      <c r="BQ77" s="908">
        <f t="array" ref="BQ77">IF(COUNT(BJ77:BP77)=0,"",AVERAGE(BJ77:BP77))</f>
        <v>32.392333333333333</v>
      </c>
      <c r="BR77" s="385"/>
      <c r="BS77" s="448">
        <v>27.847899999999999</v>
      </c>
      <c r="BT77" s="95">
        <v>25.994000000000003</v>
      </c>
      <c r="BU77" s="92">
        <v>22.990400000000001</v>
      </c>
      <c r="BV77" s="92">
        <v>34.332099999999997</v>
      </c>
      <c r="BW77" s="563">
        <v>32.689</v>
      </c>
      <c r="BX77" s="96">
        <v>131.19209999999998</v>
      </c>
      <c r="BY77" s="884">
        <v>32.727400000000003</v>
      </c>
      <c r="BZ77" s="908">
        <f t="array" ref="BZ77">IF(COUNT(BS77:BY77)=0,"",AVERAGE(BS77:BY77))</f>
        <v>43.967557142857132</v>
      </c>
      <c r="CA77" s="448">
        <v>63.234299999999998</v>
      </c>
      <c r="CB77" s="95">
        <v>23.3385</v>
      </c>
      <c r="CC77" s="92">
        <v>49.5518</v>
      </c>
      <c r="CD77" s="92">
        <v>65.263499999999993</v>
      </c>
      <c r="CE77" s="563">
        <v>81.341599999999985</v>
      </c>
      <c r="CF77" s="96">
        <v>84.626499999999993</v>
      </c>
      <c r="CG77" s="884">
        <v>47.267000000000003</v>
      </c>
      <c r="CH77" s="908">
        <f t="array" ref="CH77">IF(COUNT(CA77:CG77)=0,"",AVERAGE(CA77:CG77))</f>
        <v>59.231885714285703</v>
      </c>
      <c r="CI77" s="448">
        <v>109.1097</v>
      </c>
      <c r="CJ77" s="95">
        <v>61.978299999999997</v>
      </c>
      <c r="CK77" s="92">
        <v>68.66</v>
      </c>
      <c r="CL77" s="92">
        <v>75.707899999999995</v>
      </c>
      <c r="CM77" s="563">
        <v>53.994500000000002</v>
      </c>
      <c r="CN77" s="96">
        <v>81.415500000000009</v>
      </c>
      <c r="CO77" s="884">
        <v>72.595499999999987</v>
      </c>
      <c r="CP77" s="846">
        <f t="array" ref="CP77">IF(COUNT(CI77:CO77)=0,"",AVERAGE(CI77:CO77))</f>
        <v>74.780200000000008</v>
      </c>
      <c r="CQ77" s="95">
        <v>100.16210000000002</v>
      </c>
      <c r="CR77" s="95">
        <v>117.83549999999998</v>
      </c>
      <c r="CS77" s="92">
        <v>88.519999999999982</v>
      </c>
      <c r="CT77" s="92"/>
      <c r="CU77" s="563"/>
      <c r="CV77" s="96"/>
      <c r="CW77" s="884"/>
      <c r="CX77" s="846">
        <f t="array" ref="CX77">IF(COUNT(CQ77:CW77)=0,"",AVERAGE(CQ77:CW77))</f>
        <v>102.17253333333333</v>
      </c>
      <c r="CY77" s="95"/>
      <c r="CZ77" s="95"/>
      <c r="DA77" s="92"/>
      <c r="DB77" s="92"/>
      <c r="DC77" s="563"/>
      <c r="DD77" s="96"/>
      <c r="DE77" s="884"/>
      <c r="DF77" s="908" t="str">
        <f t="array" ref="DF77">IF(COUNT(CY77:DE77)=0,"",AVERAGE(CY77:DE77))</f>
        <v/>
      </c>
      <c r="DG77" s="385"/>
    </row>
    <row r="78" spans="1:111" ht="18" customHeight="1">
      <c r="A78" s="97" t="s">
        <v>194</v>
      </c>
      <c r="B78" s="98"/>
      <c r="C78" s="99">
        <v>2216.3827999999999</v>
      </c>
      <c r="D78" s="99">
        <v>3168.9857999999999</v>
      </c>
      <c r="E78" s="99">
        <v>1829.0909999999999</v>
      </c>
      <c r="F78" s="99">
        <v>2340.7321999999999</v>
      </c>
      <c r="G78" s="723">
        <v>2476.5007999999998</v>
      </c>
      <c r="H78" s="668">
        <f t="array" ref="H78">IF(COUNT(B78:G78)=0,"",AVERAGE(B78:G78))</f>
        <v>2406.3385200000002</v>
      </c>
      <c r="I78" s="385"/>
      <c r="J78" s="100">
        <v>2639.7528000000002</v>
      </c>
      <c r="K78" s="99">
        <v>2688.2606999999998</v>
      </c>
      <c r="L78" s="101">
        <v>2721.5706</v>
      </c>
      <c r="M78" s="99">
        <v>2522.2556</v>
      </c>
      <c r="N78" s="99">
        <v>2828.3762000000002</v>
      </c>
      <c r="O78" s="99">
        <v>2282.8595999999998</v>
      </c>
      <c r="P78" s="723">
        <v>2355.3717999999999</v>
      </c>
      <c r="Q78" s="774">
        <f t="array" ref="Q78">IF(COUNT(J78:P78)=0,"",AVERAGE(J78:P78))</f>
        <v>2576.9210428571428</v>
      </c>
      <c r="R78" s="385"/>
      <c r="S78" s="358">
        <v>2859.6968999999999</v>
      </c>
      <c r="T78" s="99">
        <v>2080.71</v>
      </c>
      <c r="U78" s="101">
        <v>2546.7827000000002</v>
      </c>
      <c r="V78" s="99">
        <v>2004.835</v>
      </c>
      <c r="W78" s="99">
        <v>2102.2768000000001</v>
      </c>
      <c r="X78" s="99">
        <v>1862.9737</v>
      </c>
      <c r="Y78" s="723">
        <v>2411.8845999999999</v>
      </c>
      <c r="Z78" s="847">
        <f t="array" ref="Z78">IF(COUNT(S78:Y78)=0,"",AVERAGE(S78:Y78))</f>
        <v>2267.0228142857145</v>
      </c>
      <c r="AA78" s="404">
        <v>2616.8910000000001</v>
      </c>
      <c r="AB78" s="406">
        <v>3113.1923999999999</v>
      </c>
      <c r="AC78" s="101">
        <v>2543.4090000000001</v>
      </c>
      <c r="AD78" s="99">
        <v>1962.7225000000001</v>
      </c>
      <c r="AE78" s="99">
        <v>2427.0985999999998</v>
      </c>
      <c r="AF78" s="99">
        <v>1762.8340000000001</v>
      </c>
      <c r="AG78" s="723">
        <v>2113.86</v>
      </c>
      <c r="AH78" s="909">
        <f t="array" ref="AH78">IF(COUNT(AA78:AG78)=0,"",AVERAGE(AA78:AG78))</f>
        <v>2362.8582142857144</v>
      </c>
      <c r="AI78" s="449">
        <v>2614.1469999999999</v>
      </c>
      <c r="AJ78" s="99">
        <v>1509.4190000000001</v>
      </c>
      <c r="AK78" s="101">
        <v>2002.9291000000001</v>
      </c>
      <c r="AL78" s="99">
        <v>1848.4670000000001</v>
      </c>
      <c r="AM78" s="564"/>
      <c r="AN78" s="99"/>
      <c r="AO78" s="723"/>
      <c r="AP78" s="909">
        <f t="array" ref="AP78">IF(COUNT(AI78:AO78)=0,"",AVERAGE(AI78:AO78))</f>
        <v>1993.7405250000002</v>
      </c>
      <c r="AQ78" s="385"/>
      <c r="AR78" s="449">
        <v>1924.5717999999999</v>
      </c>
      <c r="AS78" s="99">
        <v>1985.6644999999999</v>
      </c>
      <c r="AT78" s="101">
        <v>1059.6402</v>
      </c>
      <c r="AU78" s="99">
        <v>1823.5179999999998</v>
      </c>
      <c r="AV78" s="564">
        <v>2064.1839999999997</v>
      </c>
      <c r="AW78" s="99"/>
      <c r="AX78" s="723"/>
      <c r="AY78" s="909">
        <f t="array" ref="AY78">IF(COUNT(AR78:AX78)=0,"",AVERAGE(AR78:AX78))</f>
        <v>1771.5156999999999</v>
      </c>
      <c r="AZ78" s="385"/>
      <c r="BA78" s="449">
        <v>1861.0260000000001</v>
      </c>
      <c r="BB78" s="99">
        <v>1494.9744999999998</v>
      </c>
      <c r="BC78" s="101">
        <v>1333.6891999999998</v>
      </c>
      <c r="BD78" s="99"/>
      <c r="BE78" s="564"/>
      <c r="BF78" s="99"/>
      <c r="BG78" s="723"/>
      <c r="BH78" s="909">
        <f t="array" ref="BH78">IF(COUNT(BA78:BG78)=0,"",AVERAGE(BA78:BG78))</f>
        <v>1563.2299</v>
      </c>
      <c r="BI78" s="385"/>
      <c r="BJ78" s="449"/>
      <c r="BK78" s="99"/>
      <c r="BL78" s="101"/>
      <c r="BM78" s="99"/>
      <c r="BN78" s="564">
        <v>1423.913</v>
      </c>
      <c r="BO78" s="99">
        <v>1681.7439999999999</v>
      </c>
      <c r="BP78" s="723">
        <v>1102.5239999999999</v>
      </c>
      <c r="BQ78" s="909">
        <f t="array" ref="BQ78">IF(COUNT(BJ78:BP78)=0,"",AVERAGE(BJ78:BP78))</f>
        <v>1402.7270000000001</v>
      </c>
      <c r="BR78" s="385"/>
      <c r="BS78" s="449">
        <v>1419.6995000000002</v>
      </c>
      <c r="BT78" s="99">
        <v>1632.6599999999999</v>
      </c>
      <c r="BU78" s="101">
        <v>1341.0636</v>
      </c>
      <c r="BV78" s="99">
        <v>1806.7608999999998</v>
      </c>
      <c r="BW78" s="564">
        <v>1782.7478000000001</v>
      </c>
      <c r="BX78" s="99">
        <v>2671.9124999999995</v>
      </c>
      <c r="BY78" s="723">
        <v>2142.627</v>
      </c>
      <c r="BZ78" s="909">
        <f t="array" ref="BZ78">IF(COUNT(BS78:BY78)=0,"",AVERAGE(BS78:BY78))</f>
        <v>1828.2101857142857</v>
      </c>
      <c r="CA78" s="449">
        <v>2337.3914999999997</v>
      </c>
      <c r="CB78" s="99">
        <v>1416.8305</v>
      </c>
      <c r="CC78" s="101">
        <v>1982.3130000000001</v>
      </c>
      <c r="CD78" s="99">
        <v>2139.4714999999997</v>
      </c>
      <c r="CE78" s="564">
        <v>2177.0851999999995</v>
      </c>
      <c r="CF78" s="99">
        <v>2450.7424999999998</v>
      </c>
      <c r="CG78" s="723">
        <v>2215.5010000000002</v>
      </c>
      <c r="CH78" s="909">
        <f t="array" ref="CH78">IF(COUNT(CA78:CG78)=0,"",AVERAGE(CA78:CG78))</f>
        <v>2102.7621714285715</v>
      </c>
      <c r="CI78" s="449">
        <v>2475.3392999999996</v>
      </c>
      <c r="CJ78" s="99">
        <v>2260.4147000000003</v>
      </c>
      <c r="CK78" s="101">
        <v>2082.3339999999998</v>
      </c>
      <c r="CL78" s="99">
        <v>2088.1603</v>
      </c>
      <c r="CM78" s="564">
        <v>2124.3944999999999</v>
      </c>
      <c r="CN78" s="99">
        <v>2262.2355000000002</v>
      </c>
      <c r="CO78" s="723">
        <v>2421.8355000000001</v>
      </c>
      <c r="CP78" s="847">
        <f t="array" ref="CP78">IF(COUNT(CI78:CO78)=0,"",AVERAGE(CI78:CO78))</f>
        <v>2244.9591142857143</v>
      </c>
      <c r="CQ78" s="358">
        <v>2829.2393000000002</v>
      </c>
      <c r="CR78" s="99">
        <v>2836.2506999999996</v>
      </c>
      <c r="CS78" s="101">
        <v>2278.174</v>
      </c>
      <c r="CT78" s="99"/>
      <c r="CU78" s="564"/>
      <c r="CV78" s="99"/>
      <c r="CW78" s="723"/>
      <c r="CX78" s="847">
        <f t="array" ref="CX78">IF(COUNT(CQ78:CW78)=0,"",AVERAGE(CQ78:CW78))</f>
        <v>2647.8879999999999</v>
      </c>
      <c r="CY78" s="358"/>
      <c r="CZ78" s="99"/>
      <c r="DA78" s="101"/>
      <c r="DB78" s="99"/>
      <c r="DC78" s="564"/>
      <c r="DD78" s="99"/>
      <c r="DE78" s="723"/>
      <c r="DF78" s="909" t="str">
        <f t="array" ref="DF78">IF(COUNT(CY78:DE78)=0,"",AVERAGE(CY78:DE78))</f>
        <v/>
      </c>
      <c r="DG78" s="385"/>
    </row>
    <row r="79" spans="1:111" ht="18" customHeight="1">
      <c r="A79" s="97" t="s">
        <v>211</v>
      </c>
      <c r="B79" s="102" t="str">
        <f t="array" ref="B79">IF(B78=0,"",B78/B71-1)</f>
        <v/>
      </c>
      <c r="C79" s="103">
        <f t="array" ref="C79">IF(C78=0,"",C78/C71-1)</f>
        <v>-0.21850859022781521</v>
      </c>
      <c r="D79" s="103">
        <f t="array" ref="D79">IF(D78=0,"",D78/D71-1)</f>
        <v>3.5880352619731104E-2</v>
      </c>
      <c r="E79" s="103">
        <f t="array" ref="E79">IF(E78=0,"",E78/E71-1)</f>
        <v>-0.28461968448706909</v>
      </c>
      <c r="F79" s="103">
        <f t="array" ref="F79">IF(F78=0,"",F78/F71-1)</f>
        <v>-5.5557925705103428E-2</v>
      </c>
      <c r="G79" s="724">
        <f t="array" ref="G79">IF(G78=0,"",G78/G71-1)</f>
        <v>2.4270826118415911E-2</v>
      </c>
      <c r="H79" s="669">
        <f t="array" ref="H79">IF(COUNT(B79:G79)=0,"",AVERAGE(B79:G79))</f>
        <v>-9.9707004336368144E-2</v>
      </c>
      <c r="I79" s="385"/>
      <c r="J79" s="104">
        <f t="array" ref="J79">IF(J78=0,"",J78/J71-1)</f>
        <v>-6.8021209398245741E-3</v>
      </c>
      <c r="K79" s="103">
        <f t="array" ref="K79">IF(K78=0,"",K78/K71-1)</f>
        <v>8.4722497757442783E-2</v>
      </c>
      <c r="L79" s="103">
        <f t="array" ref="L79">IF(L78=0,"",L78/L71-1)</f>
        <v>3.7705256599291914E-3</v>
      </c>
      <c r="M79" s="103">
        <f t="array" ref="M79">IF(M78=0,"",M78/M71-1)</f>
        <v>2.8815447348751189E-2</v>
      </c>
      <c r="N79" s="103">
        <f t="array" ref="N79">IF(N78=0,"",N78/N71-1)</f>
        <v>3.661626395219475E-2</v>
      </c>
      <c r="O79" s="103">
        <f t="array" ref="O79">IF(O78=0,"",O78/O71-1)</f>
        <v>-1.6202644799054755E-2</v>
      </c>
      <c r="P79" s="724">
        <f t="array" ref="P79">IF(P78=0,"",P78/P71-1)</f>
        <v>1.9438718928875831E-2</v>
      </c>
      <c r="Q79" s="359">
        <f t="array" ref="Q79">IF(COUNT(J79:P79)=0,"",AVERAGE(J79:P79))</f>
        <v>2.1479812558330629E-2</v>
      </c>
      <c r="R79" s="385"/>
      <c r="S79" s="399">
        <f t="array" ref="S79">IF(S78=0,"",S78/S71-1)</f>
        <v>2.6155684287871184E-2</v>
      </c>
      <c r="T79" s="103">
        <f t="array" ref="T79">IF(T78=0,"",T78/T71-1)</f>
        <v>-0.16116068519909221</v>
      </c>
      <c r="U79" s="103">
        <f t="array" ref="U79">IF(U78=0,"",U78/U71-1)</f>
        <v>1.0710562540252822E-2</v>
      </c>
      <c r="V79" s="103">
        <f t="array" ref="V79">IF(V78=0,"",V78/V71-1)</f>
        <v>-0.12850755674388836</v>
      </c>
      <c r="W79" s="263">
        <f t="array" ref="W79">IF(W78=0,"",W78/W71-1)</f>
        <v>-0.17226344048281184</v>
      </c>
      <c r="X79" s="263">
        <f t="array" ref="X79">IF(X78=0,"",X78/X71-1)</f>
        <v>-0.23989537348131984</v>
      </c>
      <c r="Y79" s="885">
        <f t="array" ref="Y79">IF(Y78=0,"",Y78/Y71-1)</f>
        <v>5.3011354904508368E-2</v>
      </c>
      <c r="Z79" s="848">
        <f t="array" ref="Z79">IF(COUNT(S79:Y79)=0,"",AVERAGE(S79:Y79))</f>
        <v>-8.7421350596354266E-2</v>
      </c>
      <c r="AA79" s="359">
        <f t="array" ref="AA79">IF(AA78=0,"",AA78/AA71-1)</f>
        <v>4.1287912894476975E-2</v>
      </c>
      <c r="AB79" s="264">
        <f t="array" ref="AB79">IF(AB78=0,"",AB78/AB71-1)</f>
        <v>0.2885424149341389</v>
      </c>
      <c r="AC79" s="264">
        <f t="array" ref="AC79">IF(AC78=0,"",AC78/AC71-1)</f>
        <v>1.6090873602892852E-2</v>
      </c>
      <c r="AD79" s="264">
        <f t="array" ref="AD79">IF(AD78=0,"",AD78/AD71-1)</f>
        <v>-0.21148008225045045</v>
      </c>
      <c r="AE79" s="264">
        <f t="array" ref="AE79">IF(AE78=0,"",AE78/AE71-1)</f>
        <v>4.5957089736012202E-2</v>
      </c>
      <c r="AF79" s="264">
        <f t="array" ref="AF79">IF(AF78=0,"",AF78/AF71-1)</f>
        <v>-0.25106345530113228</v>
      </c>
      <c r="AG79" s="885">
        <f t="array" ref="AG79">IF(AG78=0,"",AG78/AG71-1)</f>
        <v>-5.4855241091110951E-2</v>
      </c>
      <c r="AH79" s="359">
        <f t="array" ref="AH79">IF(COUNT(AA79:AG79)=0,"",AVERAGE(AA79:AG79))</f>
        <v>-1.7931498210738965E-2</v>
      </c>
      <c r="AI79" s="380">
        <f t="array" ref="AI79">IF(AI78=0,"",AI78/AI71-1)</f>
        <v>8.3984528646670054E-2</v>
      </c>
      <c r="AJ79" s="264">
        <f t="array" ref="AJ79">IF(AJ78=0,"",AJ78/AJ71-1)</f>
        <v>-0.33544297557905178</v>
      </c>
      <c r="AK79" s="264">
        <f t="array" ref="AK79">IF(AK78=0,"",AK78/AK71-1)</f>
        <v>-0.17709211823434956</v>
      </c>
      <c r="AL79" s="264">
        <f t="array" ref="AL79">IF(AL78=0,"",AL78/AL71-1)</f>
        <v>-0.27687357942990865</v>
      </c>
      <c r="AM79" s="565"/>
      <c r="AN79" s="264" t="str">
        <f t="array" ref="AN79">IF(AN78=0,"",AN78/AN71-1)</f>
        <v/>
      </c>
      <c r="AO79" s="885" t="str">
        <f t="array" ref="AO79">IF(AO78=0,"",AO78/AO71-1)</f>
        <v/>
      </c>
      <c r="AP79" s="359">
        <f t="array" ref="AP79">IF(COUNT(AI79:AO79)=0,"",AVERAGE(AI79:AO79))</f>
        <v>-0.17635603614915998</v>
      </c>
      <c r="AQ79" s="385"/>
      <c r="AR79" s="380">
        <f t="array" ref="AR79">IF(AR78=0,"",AR78/AR71-1)</f>
        <v>-0.20195533936321386</v>
      </c>
      <c r="AS79" s="264">
        <f t="array" ref="AS79">IF(AS78=0,"",AS78/AS71-1)</f>
        <v>-0.12512515176192462</v>
      </c>
      <c r="AT79" s="264">
        <f t="array" ref="AT79">IF(AT78=0,"",AT78/AT71-1)</f>
        <v>-0.56860681548852843</v>
      </c>
      <c r="AU79" s="264">
        <f t="array" ref="AU79">IF(AU78=0,"",AU78/AU71-1)</f>
        <v>-0.25391208214936711</v>
      </c>
      <c r="AV79" s="264">
        <f t="array" ref="AV79">IF(AV78=0,"",AV78/AV71-1)</f>
        <v>-0.15414517387066096</v>
      </c>
      <c r="AW79" s="264" t="str">
        <f t="array" ref="AW79">IF(AW78=0,"",AW78/AW71-1)</f>
        <v/>
      </c>
      <c r="AX79" s="885" t="str">
        <f t="array" ref="AX79">IF(AX78=0,"",AX78/AX71-1)</f>
        <v/>
      </c>
      <c r="AY79" s="359">
        <f t="array" ref="AY79">IF(COUNT(AR79:AX79)=0,"",AVERAGE(AR79:AX79))</f>
        <v>-0.26074891252673899</v>
      </c>
      <c r="AZ79" s="385"/>
      <c r="BA79" s="380">
        <f t="array" ref="BA79">IF(BA78=0,"",BA78/BA71-1)</f>
        <v>-0.24627231990979692</v>
      </c>
      <c r="BB79" s="264">
        <f t="array" ref="BB79">IF(BB78=0,"",BB78/BB71-1)</f>
        <v>-0.3381854056040875</v>
      </c>
      <c r="BC79" s="264">
        <f t="array" ref="BC79">IF(BC78=0,"",BC78/BC71-1)</f>
        <v>-0.45984716673632786</v>
      </c>
      <c r="BD79" s="264" t="str">
        <f t="array" ref="BD79">IF(BD78=0,"",BD78/BD71-1)</f>
        <v/>
      </c>
      <c r="BE79" s="264" t="str">
        <f t="array" ref="BE79">IF(BE78=0,"",BE78/BE71-1)</f>
        <v/>
      </c>
      <c r="BF79" s="264" t="str">
        <f t="array" ref="BF79">IF(BF78=0,"",BF78/BF71-1)</f>
        <v/>
      </c>
      <c r="BG79" s="885" t="str">
        <f t="array" ref="BG79">IF(BG78=0,"",BG78/BG71-1)</f>
        <v/>
      </c>
      <c r="BH79" s="359">
        <f t="array" ref="BH79">IF(COUNT(BA79:BG79)=0,"",AVERAGE(BA79:BG79))</f>
        <v>-0.34810163075007078</v>
      </c>
      <c r="BI79" s="385"/>
      <c r="BJ79" s="380"/>
      <c r="BK79" s="264"/>
      <c r="BL79" s="264"/>
      <c r="BM79" s="264" t="str">
        <f t="array" ref="BM79">IF(BM78=0,"",BM78/BM71-1)</f>
        <v/>
      </c>
      <c r="BN79" s="264">
        <f t="array" ref="BN79">IF(BN78=0,"",BN78/BN71-1)</f>
        <v>-0.41189545968299424</v>
      </c>
      <c r="BO79" s="264">
        <f t="array" ref="BO79">IF(BO78=0,"",BO78/BO71-1)</f>
        <v>-0.24590842727923556</v>
      </c>
      <c r="BP79" s="885">
        <f t="array" ref="BP79">IF(BP78=0,"",BP78/BP71-1)</f>
        <v>-0.51466518758324564</v>
      </c>
      <c r="BQ79" s="359">
        <f t="array" ref="BQ79">IF(COUNT(BJ79:BP79)=0,"",AVERAGE(BJ79:BP79))</f>
        <v>-0.39082302484849185</v>
      </c>
      <c r="BR79" s="385"/>
      <c r="BS79" s="264">
        <f t="array" ref="BS79">IF(BS78=0,"",BS78/BS71-1)</f>
        <v>-0.42426773833466691</v>
      </c>
      <c r="BT79" s="264">
        <f t="array" ref="BT79">IF(BT78=0,"",BT78/BT71-1)</f>
        <v>-0.27927099580072634</v>
      </c>
      <c r="BU79" s="264">
        <f t="array" ref="BU79">IF(BU78=0,"",BU78/BU71-1)</f>
        <v>-0.46035060198493261</v>
      </c>
      <c r="BV79" s="264">
        <f t="array" ref="BV79">IF(BV78=0,"",BV78/BV71-1)</f>
        <v>-0.20465771041408076</v>
      </c>
      <c r="BW79" s="264">
        <f t="array" ref="BW79">IF(BW78=0,"",BW78/BW71-1)</f>
        <v>-0.28445428609501611</v>
      </c>
      <c r="BX79" s="264">
        <f t="array" ref="BX79">IF(BX78=0,"",BX78/BX71-1)</f>
        <v>0.17124506099641201</v>
      </c>
      <c r="BY79" s="885">
        <f t="array" ref="BY79">IF(BY78=0,"",BY78/BY71-1)</f>
        <v>-6.859335783568532E-2</v>
      </c>
      <c r="BZ79" s="359">
        <f t="array" ref="BZ79">IF(COUNT(BS79:BY79)=0,"",AVERAGE(BS79:BY79))</f>
        <v>-0.22147851849552799</v>
      </c>
      <c r="CA79" s="264">
        <f t="array" ref="CA79">IF(CA78=0,"",CA78/CA71-1)</f>
        <v>-6.5429617885911728E-2</v>
      </c>
      <c r="CB79" s="264">
        <f t="array" ref="CB79">IF(CB78=0,"",CB78/CB71-1)</f>
        <v>-0.37718200769450283</v>
      </c>
      <c r="CC79" s="264">
        <f t="array" ref="CC79">IF(CC78=0,"",CC78/CC71-1)</f>
        <v>-0.20230925876487704</v>
      </c>
      <c r="CD79" s="264">
        <f t="array" ref="CD79">IF(CD78=0,"",CD78/CD71-1)</f>
        <v>-5.4208353668456333E-2</v>
      </c>
      <c r="CE79" s="264">
        <f t="array" ref="CE79">IF(CE78=0,"",CE78/CE71-1)</f>
        <v>-0.13174310492330676</v>
      </c>
      <c r="CF79" s="264">
        <f t="array" ref="CF79">IF(CF78=0,"",CF78/CF71-1)</f>
        <v>7.1294599813157777E-2</v>
      </c>
      <c r="CG79" s="885">
        <f t="array" ref="CG79">IF(CG78=0,"",CG78/CG71-1)</f>
        <v>-3.4233220693286937E-2</v>
      </c>
      <c r="CH79" s="359">
        <f t="array" ref="CH79">IF(COUNT(CA79:CG79)=0,"",AVERAGE(CA79:CG79))</f>
        <v>-0.1134015662595977</v>
      </c>
      <c r="CI79" s="264">
        <f t="array" ref="CI79">IF(CI78=0,"",CI78/CI71-1)</f>
        <v>-9.0078362580324756E-3</v>
      </c>
      <c r="CJ79" s="264">
        <f t="array" ref="CJ79">IF(CJ78=0,"",CJ78/CJ71-1)</f>
        <v>-6.3547155204288774E-3</v>
      </c>
      <c r="CK79" s="264">
        <f t="array" ref="CK79">IF(CK78=0,"",CK78/CK71-1)</f>
        <v>-0.16634593233603734</v>
      </c>
      <c r="CL79" s="264">
        <f t="array" ref="CL79">IF(CL78=0,"",CL78/CL71-1)</f>
        <v>-8.9742750011334027E-2</v>
      </c>
      <c r="CM79" s="264">
        <f t="array" ref="CM79">IF(CM78=0,"",CM78/CM71-1)</f>
        <v>-0.15490980218059602</v>
      </c>
      <c r="CN79" s="264">
        <f t="array" ref="CN79">IF(CN78=0,"",CN78/CN71-1)</f>
        <v>-1.5231998979141959E-2</v>
      </c>
      <c r="CO79" s="885">
        <f t="array" ref="CO79">IF(CO78=0,"",CO78/CO71-1)</f>
        <v>4.2646774463763748E-2</v>
      </c>
      <c r="CP79" s="848">
        <f t="array" ref="CP79">IF(COUNT(CI79:CO79)=0,"",AVERAGE(CI79:CO79))</f>
        <v>-5.6992322974543853E-2</v>
      </c>
      <c r="CQ79" s="359">
        <f t="array" ref="CQ79">IF(CQ78=0,"",CQ78/CQ71-1)</f>
        <v>0.2360154215814767</v>
      </c>
      <c r="CR79" s="1040">
        <f t="array" ref="CR79">IF(CR78=0,"",CR78/CR71-1)</f>
        <v>0.31417417292187899</v>
      </c>
      <c r="CS79" s="264">
        <f t="array" ref="CS79">IF(CS78=0,"",CS78/CS71-1)</f>
        <v>-4.7295762341633685E-3</v>
      </c>
      <c r="CT79" s="264" t="str">
        <f t="array" ref="CT79">IF(CT78=0,"",CT78/CT71-1)</f>
        <v/>
      </c>
      <c r="CU79" s="264" t="str">
        <f t="array" ref="CU79">IF(CU78=0,"",CU78/CU71-1)</f>
        <v/>
      </c>
      <c r="CV79" s="264" t="str">
        <f t="array" ref="CV79">IF(CV78=0,"",CV78/CV71-1)</f>
        <v/>
      </c>
      <c r="CW79" s="885" t="str">
        <f t="array" ref="CW79">IF(CW78=0,"",CW78/CW71-1)</f>
        <v/>
      </c>
      <c r="CX79" s="848">
        <f t="array" ref="CX79">IF(COUNT(CQ79:CW79)=0,"",AVERAGE(CQ79:CW79))</f>
        <v>0.18182000608973078</v>
      </c>
      <c r="CY79" s="359" t="str">
        <f t="array" ref="CY79">IF(CY78=0,"",CY78/CY71-1)</f>
        <v/>
      </c>
      <c r="CZ79" s="264" t="str">
        <f t="array" ref="CZ79">IF(CZ78=0,"",CZ78/CZ71-1)</f>
        <v/>
      </c>
      <c r="DA79" s="264" t="str">
        <f t="array" ref="DA79">IF(DA78=0,"",DA78/DA71-1)</f>
        <v/>
      </c>
      <c r="DB79" s="264" t="str">
        <f t="array" ref="DB79">IF(DB78=0,"",DB78/DB71-1)</f>
        <v/>
      </c>
      <c r="DC79" s="264" t="str">
        <f t="array" ref="DC79">IF(DC78=0,"",DC78/DC71-1)</f>
        <v/>
      </c>
      <c r="DD79" s="264" t="str">
        <f t="array" ref="DD79">IF(DD78=0,"",DD78/DD71-1)</f>
        <v/>
      </c>
      <c r="DE79" s="885" t="str">
        <f t="array" ref="DE79">IF(DE78=0,"",DE78/DE71-1)</f>
        <v/>
      </c>
      <c r="DF79" s="359" t="str">
        <f t="array" ref="DF79">IF(COUNT(CY79:DE79)=0,"",AVERAGE(CY79:DE79))</f>
        <v/>
      </c>
      <c r="DG79" s="385"/>
    </row>
    <row r="80" spans="1:111" ht="18" customHeight="1">
      <c r="A80" s="40"/>
      <c r="B80" s="49"/>
      <c r="C80" s="21"/>
      <c r="D80" s="50"/>
      <c r="E80" s="50"/>
      <c r="F80" s="21"/>
      <c r="G80" s="712"/>
      <c r="H80" s="657"/>
      <c r="I80" s="390"/>
      <c r="J80" s="49"/>
      <c r="K80" s="21"/>
      <c r="L80" s="21"/>
      <c r="M80" s="21"/>
      <c r="N80" s="21"/>
      <c r="O80" s="21"/>
      <c r="P80" s="712"/>
      <c r="Q80" s="786"/>
      <c r="R80" s="390"/>
      <c r="S80" s="352"/>
      <c r="T80" s="21"/>
      <c r="U80" s="21"/>
      <c r="V80" s="21"/>
      <c r="W80" s="21"/>
      <c r="X80" s="21"/>
      <c r="Y80" s="712"/>
      <c r="Z80" s="835"/>
      <c r="AA80" s="352"/>
      <c r="AB80" s="21"/>
      <c r="AC80" s="21"/>
      <c r="AD80" s="21"/>
      <c r="AE80" s="21"/>
      <c r="AF80" s="21"/>
      <c r="AG80" s="712"/>
      <c r="AH80" s="786"/>
      <c r="AI80" s="440"/>
      <c r="AJ80" s="21"/>
      <c r="AK80" s="21"/>
      <c r="AL80" s="21"/>
      <c r="AM80" s="21"/>
      <c r="AN80" s="21"/>
      <c r="AO80" s="712"/>
      <c r="AP80" s="786"/>
      <c r="AQ80" s="390"/>
      <c r="AR80" s="440"/>
      <c r="AS80" s="21"/>
      <c r="AT80" s="21"/>
      <c r="AU80" s="21"/>
      <c r="AV80" s="21"/>
      <c r="AW80" s="21"/>
      <c r="AX80" s="712"/>
      <c r="AY80" s="786"/>
      <c r="AZ80" s="390"/>
      <c r="BA80" s="440"/>
      <c r="BB80" s="21"/>
      <c r="BC80" s="21"/>
      <c r="BD80" s="21"/>
      <c r="BE80" s="21"/>
      <c r="BF80" s="21"/>
      <c r="BG80" s="712"/>
      <c r="BH80" s="786"/>
      <c r="BI80" s="390"/>
      <c r="BJ80" s="440"/>
      <c r="BK80" s="21"/>
      <c r="BL80" s="21"/>
      <c r="BM80" s="21"/>
      <c r="BN80" s="21"/>
      <c r="BO80" s="21"/>
      <c r="BP80" s="712"/>
      <c r="BQ80" s="786"/>
      <c r="BR80" s="390"/>
      <c r="BS80" s="440"/>
      <c r="BT80" s="21"/>
      <c r="BU80" s="21"/>
      <c r="BV80" s="21"/>
      <c r="BW80" s="21"/>
      <c r="BX80" s="21"/>
      <c r="BY80" s="712"/>
      <c r="BZ80" s="786"/>
      <c r="CA80" s="440"/>
      <c r="CB80" s="21"/>
      <c r="CC80" s="21"/>
      <c r="CD80" s="21"/>
      <c r="CE80" s="21"/>
      <c r="CF80" s="21"/>
      <c r="CG80" s="712"/>
      <c r="CH80" s="786"/>
      <c r="CI80" s="440"/>
      <c r="CJ80" s="21"/>
      <c r="CK80" s="21"/>
      <c r="CL80" s="21"/>
      <c r="CM80" s="21"/>
      <c r="CN80" s="21"/>
      <c r="CO80" s="712"/>
      <c r="CP80" s="835"/>
      <c r="CQ80" s="352"/>
      <c r="CR80" s="21"/>
      <c r="CS80" s="21"/>
      <c r="CT80" s="21"/>
      <c r="CU80" s="21"/>
      <c r="CV80" s="21"/>
      <c r="CW80" s="712"/>
      <c r="CX80" s="835"/>
      <c r="CY80" s="352"/>
      <c r="CZ80" s="21"/>
      <c r="DA80" s="21"/>
      <c r="DB80" s="21"/>
      <c r="DC80" s="21"/>
      <c r="DD80" s="21"/>
      <c r="DE80" s="712"/>
      <c r="DF80" s="786"/>
      <c r="DG80" s="390"/>
    </row>
    <row r="81" spans="1:111" ht="28" customHeight="1">
      <c r="A81" s="192" t="s">
        <v>212</v>
      </c>
      <c r="B81" s="1906" t="s">
        <v>213</v>
      </c>
      <c r="C81" s="1847"/>
      <c r="D81" s="1847"/>
      <c r="E81" s="1847"/>
      <c r="F81" s="1847"/>
      <c r="G81" s="1891"/>
      <c r="H81" s="692" t="s">
        <v>214</v>
      </c>
      <c r="I81" s="387"/>
      <c r="J81" s="1906" t="s">
        <v>215</v>
      </c>
      <c r="K81" s="1847"/>
      <c r="L81" s="1847"/>
      <c r="M81" s="1847"/>
      <c r="N81" s="1847"/>
      <c r="O81" s="1847"/>
      <c r="P81" s="1891"/>
      <c r="Q81" s="794"/>
      <c r="R81" s="387"/>
      <c r="S81" s="1906" t="s">
        <v>216</v>
      </c>
      <c r="T81" s="1847"/>
      <c r="U81" s="1847"/>
      <c r="V81" s="1847"/>
      <c r="W81" s="1847"/>
      <c r="X81" s="1847"/>
      <c r="Y81" s="1891"/>
      <c r="Z81" s="868"/>
      <c r="AA81" s="1906"/>
      <c r="AB81" s="1847"/>
      <c r="AC81" s="1847"/>
      <c r="AD81" s="1847"/>
      <c r="AE81" s="1847"/>
      <c r="AF81" s="1847"/>
      <c r="AG81" s="1891"/>
      <c r="AH81" s="794" t="s">
        <v>217</v>
      </c>
      <c r="AI81" s="1906" t="s">
        <v>218</v>
      </c>
      <c r="AJ81" s="1847"/>
      <c r="AK81" s="1847"/>
      <c r="AL81" s="1847"/>
      <c r="AM81" s="1847"/>
      <c r="AN81" s="1847"/>
      <c r="AO81" s="1891"/>
      <c r="AP81" s="794"/>
      <c r="AQ81" s="387"/>
      <c r="AR81" s="1906" t="s">
        <v>219</v>
      </c>
      <c r="AS81" s="1847"/>
      <c r="AT81" s="1847"/>
      <c r="AU81" s="1847"/>
      <c r="AV81" s="1847"/>
      <c r="AW81" s="1847"/>
      <c r="AX81" s="1891"/>
      <c r="AY81" s="794"/>
      <c r="AZ81" s="387"/>
      <c r="BA81" s="1906" t="s">
        <v>220</v>
      </c>
      <c r="BB81" s="1847"/>
      <c r="BC81" s="1847"/>
      <c r="BD81" s="1847"/>
      <c r="BE81" s="1847"/>
      <c r="BF81" s="1847"/>
      <c r="BG81" s="1891"/>
      <c r="BH81" s="794"/>
      <c r="BI81" s="387"/>
      <c r="BJ81" s="1906" t="s">
        <v>221</v>
      </c>
      <c r="BK81" s="1847"/>
      <c r="BL81" s="1847"/>
      <c r="BM81" s="1847"/>
      <c r="BN81" s="1847"/>
      <c r="BO81" s="1847"/>
      <c r="BP81" s="1891"/>
      <c r="BQ81" s="794"/>
      <c r="BR81" s="387"/>
      <c r="BS81" s="1906" t="s">
        <v>221</v>
      </c>
      <c r="BT81" s="1847"/>
      <c r="BU81" s="1847"/>
      <c r="BV81" s="1847"/>
      <c r="BW81" s="1847"/>
      <c r="BX81" s="1847"/>
      <c r="BY81" s="1891"/>
      <c r="BZ81" s="794"/>
      <c r="CA81" s="1906" t="s">
        <v>221</v>
      </c>
      <c r="CB81" s="1847"/>
      <c r="CC81" s="1847"/>
      <c r="CD81" s="1847"/>
      <c r="CE81" s="1847"/>
      <c r="CF81" s="1847"/>
      <c r="CG81" s="1891"/>
      <c r="CH81" s="794"/>
      <c r="CI81" s="1906"/>
      <c r="CJ81" s="1847"/>
      <c r="CK81" s="1847"/>
      <c r="CL81" s="1847"/>
      <c r="CM81" s="1847"/>
      <c r="CN81" s="1847"/>
      <c r="CO81" s="1891"/>
      <c r="CP81" s="868"/>
      <c r="CQ81" s="1906"/>
      <c r="CR81" s="1847"/>
      <c r="CS81" s="1847"/>
      <c r="CT81" s="1847"/>
      <c r="CU81" s="1847"/>
      <c r="CV81" s="1847"/>
      <c r="CW81" s="1891"/>
      <c r="CX81" s="868"/>
      <c r="CY81" s="1906"/>
      <c r="CZ81" s="1847"/>
      <c r="DA81" s="1847"/>
      <c r="DB81" s="1847"/>
      <c r="DC81" s="1847"/>
      <c r="DD81" s="1847"/>
      <c r="DE81" s="1891"/>
      <c r="DF81" s="794"/>
      <c r="DG81" s="387"/>
    </row>
    <row r="82" spans="1:111" ht="28" customHeight="1">
      <c r="A82" s="193" t="s">
        <v>222</v>
      </c>
      <c r="B82" s="194" t="s">
        <v>223</v>
      </c>
      <c r="C82" s="195" t="s">
        <v>224</v>
      </c>
      <c r="D82" s="195" t="s">
        <v>225</v>
      </c>
      <c r="E82" s="195" t="s">
        <v>223</v>
      </c>
      <c r="F82" s="195" t="s">
        <v>223</v>
      </c>
      <c r="G82" s="748" t="s">
        <v>223</v>
      </c>
      <c r="H82" s="693" t="s">
        <v>223</v>
      </c>
      <c r="I82" s="394"/>
      <c r="J82" s="194" t="s">
        <v>223</v>
      </c>
      <c r="K82" s="195" t="s">
        <v>223</v>
      </c>
      <c r="L82" s="195" t="s">
        <v>223</v>
      </c>
      <c r="M82" s="195" t="s">
        <v>226</v>
      </c>
      <c r="N82" s="195" t="s">
        <v>223</v>
      </c>
      <c r="O82" s="195" t="s">
        <v>46</v>
      </c>
      <c r="P82" s="748" t="s">
        <v>46</v>
      </c>
      <c r="Q82" s="693" t="s">
        <v>223</v>
      </c>
      <c r="R82" s="394"/>
      <c r="S82" s="377" t="s">
        <v>223</v>
      </c>
      <c r="T82" s="195" t="s">
        <v>223</v>
      </c>
      <c r="U82" s="195" t="s">
        <v>46</v>
      </c>
      <c r="V82" s="195" t="s">
        <v>46</v>
      </c>
      <c r="W82" s="195" t="s">
        <v>46</v>
      </c>
      <c r="X82" s="195" t="s">
        <v>223</v>
      </c>
      <c r="Y82" s="900" t="s">
        <v>223</v>
      </c>
      <c r="Z82" s="693" t="s">
        <v>223</v>
      </c>
      <c r="AA82" s="377" t="s">
        <v>46</v>
      </c>
      <c r="AB82" s="219" t="s">
        <v>223</v>
      </c>
      <c r="AC82" s="195" t="s">
        <v>46</v>
      </c>
      <c r="AD82" s="219" t="s">
        <v>226</v>
      </c>
      <c r="AE82" s="219" t="s">
        <v>46</v>
      </c>
      <c r="AF82" s="219" t="s">
        <v>46</v>
      </c>
      <c r="AG82" s="900" t="s">
        <v>46</v>
      </c>
      <c r="AH82" s="927" t="s">
        <v>223</v>
      </c>
      <c r="AI82" s="464" t="s">
        <v>46</v>
      </c>
      <c r="AJ82" s="219" t="s">
        <v>226</v>
      </c>
      <c r="AK82" s="195" t="s">
        <v>46</v>
      </c>
      <c r="AL82" s="219" t="s">
        <v>226</v>
      </c>
      <c r="AM82" s="195" t="s">
        <v>46</v>
      </c>
      <c r="AN82" s="195" t="s">
        <v>46</v>
      </c>
      <c r="AO82" s="900" t="s">
        <v>46</v>
      </c>
      <c r="AP82" s="927" t="s">
        <v>226</v>
      </c>
      <c r="AQ82" s="394"/>
      <c r="AR82" s="464" t="s">
        <v>46</v>
      </c>
      <c r="AS82" s="219" t="s">
        <v>226</v>
      </c>
      <c r="AT82" s="195" t="s">
        <v>46</v>
      </c>
      <c r="AU82" s="219" t="s">
        <v>226</v>
      </c>
      <c r="AV82" s="195" t="s">
        <v>46</v>
      </c>
      <c r="AW82" s="219" t="s">
        <v>46</v>
      </c>
      <c r="AX82" s="900" t="s">
        <v>226</v>
      </c>
      <c r="AY82" s="927" t="s">
        <v>226</v>
      </c>
      <c r="AZ82" s="394"/>
      <c r="BA82" s="464" t="s">
        <v>46</v>
      </c>
      <c r="BB82" s="219" t="s">
        <v>226</v>
      </c>
      <c r="BC82" s="195" t="s">
        <v>46</v>
      </c>
      <c r="BD82" s="219" t="s">
        <v>223</v>
      </c>
      <c r="BE82" s="195" t="s">
        <v>46</v>
      </c>
      <c r="BF82" s="219" t="s">
        <v>223</v>
      </c>
      <c r="BG82" s="900" t="s">
        <v>223</v>
      </c>
      <c r="BH82" s="693" t="s">
        <v>223</v>
      </c>
      <c r="BI82" s="394"/>
      <c r="BJ82" s="464" t="s">
        <v>46</v>
      </c>
      <c r="BK82" s="219" t="s">
        <v>46</v>
      </c>
      <c r="BL82" s="195" t="s">
        <v>46</v>
      </c>
      <c r="BM82" s="219" t="s">
        <v>46</v>
      </c>
      <c r="BN82" s="195" t="s">
        <v>46</v>
      </c>
      <c r="BO82" s="219" t="s">
        <v>46</v>
      </c>
      <c r="BP82" s="900" t="s">
        <v>46</v>
      </c>
      <c r="BQ82" s="693" t="s">
        <v>223</v>
      </c>
      <c r="BR82" s="394"/>
      <c r="BS82" s="464"/>
      <c r="BT82" s="219"/>
      <c r="BU82" s="195"/>
      <c r="BV82" s="219"/>
      <c r="BW82" s="195"/>
      <c r="BX82" s="219"/>
      <c r="BY82" s="900"/>
      <c r="BZ82" s="693"/>
      <c r="CA82" s="464"/>
      <c r="CB82" s="219"/>
      <c r="CC82" s="195"/>
      <c r="CD82" s="219"/>
      <c r="CE82" s="195"/>
      <c r="CF82" s="219"/>
      <c r="CG82" s="900"/>
      <c r="CH82" s="693"/>
      <c r="CI82" s="464"/>
      <c r="CJ82" s="219"/>
      <c r="CK82" s="195"/>
      <c r="CL82" s="219"/>
      <c r="CM82" s="195"/>
      <c r="CN82" s="219"/>
      <c r="CO82" s="900"/>
      <c r="CP82" s="693"/>
      <c r="CQ82" s="377"/>
      <c r="CR82" s="219"/>
      <c r="CS82" s="195"/>
      <c r="CT82" s="219"/>
      <c r="CU82" s="195"/>
      <c r="CV82" s="219"/>
      <c r="CW82" s="900"/>
      <c r="CX82" s="693"/>
      <c r="CY82" s="377"/>
      <c r="CZ82" s="219"/>
      <c r="DA82" s="195"/>
      <c r="DB82" s="219"/>
      <c r="DC82" s="195"/>
      <c r="DD82" s="219"/>
      <c r="DE82" s="900"/>
      <c r="DF82" s="693"/>
      <c r="DG82" s="394"/>
    </row>
    <row r="83" spans="1:111" ht="18" customHeight="1">
      <c r="A83" s="196" t="s">
        <v>227</v>
      </c>
      <c r="B83" s="197" t="s">
        <v>228</v>
      </c>
      <c r="C83" s="198" t="s">
        <v>229</v>
      </c>
      <c r="D83" s="198" t="s">
        <v>230</v>
      </c>
      <c r="E83" s="198" t="s">
        <v>228</v>
      </c>
      <c r="F83" s="198" t="s">
        <v>228</v>
      </c>
      <c r="G83" s="749" t="s">
        <v>228</v>
      </c>
      <c r="H83" s="694">
        <f>IF(COUNTA(B83:G83)=0,"",SUM(IFERROR(VALUE(SUBSTITUTE(B83,"h","")),0),IFERROR(VALUE(SUBSTITUTE(C83,"h","")),0),IFERROR(VALUE(SUBSTITUTE(D83,"h","")),0),IFERROR(VALUE(SUBSTITUTE(E83,"h","")),0),IFERROR(VALUE(SUBSTITUTE(F83,"h","")),0),IFERROR(VALUE(SUBSTITUTE(G83,"h","")),0)))</f>
        <v>7.5</v>
      </c>
      <c r="I83" s="394"/>
      <c r="J83" s="197" t="s">
        <v>228</v>
      </c>
      <c r="K83" s="198" t="s">
        <v>228</v>
      </c>
      <c r="L83" s="198" t="s">
        <v>228</v>
      </c>
      <c r="M83" s="198" t="s">
        <v>228</v>
      </c>
      <c r="N83" s="198" t="s">
        <v>228</v>
      </c>
      <c r="O83" s="198" t="s">
        <v>46</v>
      </c>
      <c r="P83" s="749" t="s">
        <v>46</v>
      </c>
      <c r="Q83" s="795">
        <f>IF(COUNTA(J83:P83)=0,"",SUM(IFERROR(VALUE(SUBSTITUTE(J83,"h","")),0),IFERROR(VALUE(SUBSTITUTE(K83,"h","")),0),IFERROR(VALUE(SUBSTITUTE(L83,"h","")),0),IFERROR(VALUE(SUBSTITUTE(M83,"h","")),0),IFERROR(VALUE(SUBSTITUTE(N83,"h","")),0),IFERROR(VALUE(SUBSTITUTE(O83,"h","")),0),IFERROR(VALUE(SUBSTITUTE(P83,"h","")),0)))</f>
        <v>2.5</v>
      </c>
      <c r="R83" s="394"/>
      <c r="S83" s="378" t="s">
        <v>228</v>
      </c>
      <c r="T83" s="198" t="s">
        <v>228</v>
      </c>
      <c r="U83" s="198" t="s">
        <v>46</v>
      </c>
      <c r="V83" s="198" t="s">
        <v>46</v>
      </c>
      <c r="W83" s="198" t="s">
        <v>46</v>
      </c>
      <c r="X83" s="198" t="s">
        <v>228</v>
      </c>
      <c r="Y83" s="901" t="s">
        <v>228</v>
      </c>
      <c r="Z83" s="869">
        <f>IF(COUNTA(S83:Y83)=0,"",SUM(IFERROR(VALUE(SUBSTITUTE(S83,"h","")),0),IFERROR(VALUE(SUBSTITUTE(T83,"h","")),0),IFERROR(VALUE(SUBSTITUTE(U83,"h","")),0),IFERROR(VALUE(SUBSTITUTE(V83,"h","")),0),IFERROR(VALUE(SUBSTITUTE(W83,"h","")),0),IFERROR(VALUE(SUBSTITUTE(X83,"h","")),0),IFERROR(VALUE(SUBSTITUTE(Y83,"h","")),0)))</f>
        <v>2</v>
      </c>
      <c r="AA83" s="378" t="s">
        <v>46</v>
      </c>
      <c r="AB83" s="220" t="s">
        <v>228</v>
      </c>
      <c r="AC83" s="198" t="s">
        <v>46</v>
      </c>
      <c r="AD83" s="220" t="s">
        <v>231</v>
      </c>
      <c r="AE83" s="220" t="s">
        <v>46</v>
      </c>
      <c r="AF83" s="220" t="s">
        <v>46</v>
      </c>
      <c r="AG83" s="901" t="s">
        <v>46</v>
      </c>
      <c r="AH83" s="795">
        <f>IF(COUNTA(AA83:AG83)=0,"",SUM(IFERROR(VALUE(SUBSTITUTE(AA83,"h","")),0),IFERROR(VALUE(SUBSTITUTE(AB83,"h","")),0),IFERROR(VALUE(SUBSTITUTE(AC83,"h","")),0),IFERROR(VALUE(SUBSTITUTE(AD83,"h","")),0),IFERROR(VALUE(SUBSTITUTE(AE83,"h","")),0),IFERROR(VALUE(SUBSTITUTE(AF83,"h","")),0),IFERROR(VALUE(SUBSTITUTE(AG83,"h","")),0)))</f>
        <v>1.5</v>
      </c>
      <c r="AI83" s="465" t="s">
        <v>46</v>
      </c>
      <c r="AJ83" s="223" t="s">
        <v>228</v>
      </c>
      <c r="AK83" s="198" t="s">
        <v>46</v>
      </c>
      <c r="AL83" s="223" t="s">
        <v>231</v>
      </c>
      <c r="AM83" s="198" t="s">
        <v>46</v>
      </c>
      <c r="AN83" s="198" t="s">
        <v>46</v>
      </c>
      <c r="AO83" s="901" t="s">
        <v>46</v>
      </c>
      <c r="AP83" s="795">
        <f>IF(COUNTA(AI83:AO83)=0,"",SUM(IFERROR(VALUE(SUBSTITUTE(AI83,"h","")),0),IFERROR(VALUE(SUBSTITUTE(AJ83,"h","")),0),IFERROR(VALUE(SUBSTITUTE(AK83,"h","")),0),IFERROR(VALUE(SUBSTITUTE(AL83,"h","")),0),IFERROR(VALUE(SUBSTITUTE(AM83,"h","")),0),IFERROR(VALUE(SUBSTITUTE(AN83,"h","")),0),IFERROR(VALUE(SUBSTITUTE(AO83,"h","")),0)))</f>
        <v>1.5</v>
      </c>
      <c r="AQ83" s="394"/>
      <c r="AR83" s="465" t="s">
        <v>46</v>
      </c>
      <c r="AS83" s="223" t="s">
        <v>232</v>
      </c>
      <c r="AT83" s="198" t="s">
        <v>46</v>
      </c>
      <c r="AU83" s="223" t="s">
        <v>228</v>
      </c>
      <c r="AV83" s="198" t="s">
        <v>46</v>
      </c>
      <c r="AW83" s="223" t="s">
        <v>46</v>
      </c>
      <c r="AX83" s="749" t="s">
        <v>233</v>
      </c>
      <c r="AY83" s="795">
        <f>IF(COUNTA(AR83:AX83)=0,"",SUM(IFERROR(VALUE(SUBSTITUTE(AR83,"h","")),0),IFERROR(VALUE(SUBSTITUTE(AS83,"h","")),0),IFERROR(VALUE(SUBSTITUTE(AT83,"h","")),0),IFERROR(VALUE(SUBSTITUTE(AU83,"h","")),0),IFERROR(VALUE(SUBSTITUTE(AV83,"h","")),0),IFERROR(VALUE(SUBSTITUTE(AW83,"h","")),0),IFERROR(VALUE(SUBSTITUTE(AX83,"h","")),0)))</f>
        <v>2.25</v>
      </c>
      <c r="AZ83" s="394"/>
      <c r="BA83" s="465" t="s">
        <v>46</v>
      </c>
      <c r="BB83" s="223" t="s">
        <v>46</v>
      </c>
      <c r="BC83" s="198" t="s">
        <v>46</v>
      </c>
      <c r="BD83" s="223" t="s">
        <v>228</v>
      </c>
      <c r="BE83" s="198" t="s">
        <v>46</v>
      </c>
      <c r="BF83" s="223" t="s">
        <v>228</v>
      </c>
      <c r="BG83" s="749" t="s">
        <v>228</v>
      </c>
      <c r="BH83" s="795">
        <f>IF(COUNTA(BA83:BG83)=0,"",SUM(IFERROR(VALUE(SUBSTITUTE(BA83,"h","")),0),IFERROR(VALUE(SUBSTITUTE(BB83,"h","")),0),IFERROR(VALUE(SUBSTITUTE(BC83,"h","")),0),IFERROR(VALUE(SUBSTITUTE(BD83,"h","")),0),IFERROR(VALUE(SUBSTITUTE(BE83,"h","")),0),IFERROR(VALUE(SUBSTITUTE(BF83,"h","")),0),IFERROR(VALUE(SUBSTITUTE(BG83,"h","")),0)))</f>
        <v>1.5</v>
      </c>
      <c r="BI83" s="394"/>
      <c r="BJ83" s="465" t="s">
        <v>46</v>
      </c>
      <c r="BK83" s="223" t="s">
        <v>46</v>
      </c>
      <c r="BL83" s="198" t="s">
        <v>46</v>
      </c>
      <c r="BM83" s="223" t="s">
        <v>46</v>
      </c>
      <c r="BN83" s="198" t="s">
        <v>46</v>
      </c>
      <c r="BO83" s="223" t="s">
        <v>46</v>
      </c>
      <c r="BP83" s="749" t="s">
        <v>46</v>
      </c>
      <c r="BQ83" s="795" t="s">
        <v>46</v>
      </c>
      <c r="BR83" s="394"/>
      <c r="BS83" s="465"/>
      <c r="BT83" s="223"/>
      <c r="BU83" s="198"/>
      <c r="BV83" s="223"/>
      <c r="BW83" s="198"/>
      <c r="BX83" s="223"/>
      <c r="BY83" s="749"/>
      <c r="BZ83" s="795"/>
      <c r="CA83" s="465"/>
      <c r="CB83" s="223"/>
      <c r="CC83" s="198"/>
      <c r="CD83" s="223"/>
      <c r="CE83" s="198"/>
      <c r="CF83" s="223"/>
      <c r="CG83" s="749"/>
      <c r="CH83" s="795"/>
      <c r="CI83" s="465"/>
      <c r="CJ83" s="223"/>
      <c r="CK83" s="198"/>
      <c r="CL83" s="223"/>
      <c r="CM83" s="198"/>
      <c r="CN83" s="223"/>
      <c r="CO83" s="749"/>
      <c r="CP83" s="869"/>
      <c r="CQ83" s="378"/>
      <c r="CR83" s="223"/>
      <c r="CS83" s="198"/>
      <c r="CT83" s="223"/>
      <c r="CU83" s="198"/>
      <c r="CV83" s="223"/>
      <c r="CW83" s="749"/>
      <c r="CX83" s="869"/>
      <c r="CY83" s="378"/>
      <c r="CZ83" s="223"/>
      <c r="DA83" s="198"/>
      <c r="DB83" s="223"/>
      <c r="DC83" s="198"/>
      <c r="DD83" s="223"/>
      <c r="DE83" s="749"/>
      <c r="DF83" s="795"/>
      <c r="DG83" s="394"/>
    </row>
    <row r="84" spans="1:111" ht="18" customHeight="1">
      <c r="A84" s="40"/>
      <c r="B84" s="105"/>
      <c r="C84" s="42"/>
      <c r="D84" s="106"/>
      <c r="E84" s="106"/>
      <c r="F84" s="42"/>
      <c r="G84" s="708"/>
      <c r="H84" s="653"/>
      <c r="I84" s="394"/>
      <c r="J84" s="105"/>
      <c r="K84" s="42"/>
      <c r="L84" s="42"/>
      <c r="M84" s="42"/>
      <c r="N84" s="42"/>
      <c r="O84" s="42"/>
      <c r="P84" s="708"/>
      <c r="Q84" s="760"/>
      <c r="R84" s="394"/>
      <c r="S84" s="360"/>
      <c r="T84" s="42"/>
      <c r="U84" s="42"/>
      <c r="V84" s="42"/>
      <c r="W84" s="42"/>
      <c r="X84" s="42"/>
      <c r="Y84" s="708"/>
      <c r="Z84" s="831"/>
      <c r="AA84" s="360"/>
      <c r="AB84" s="42"/>
      <c r="AC84" s="42"/>
      <c r="AD84" s="42"/>
      <c r="AE84" s="42"/>
      <c r="AF84" s="42"/>
      <c r="AG84" s="708"/>
      <c r="AH84" s="760"/>
      <c r="AI84" s="450"/>
      <c r="AJ84" s="42"/>
      <c r="AK84" s="42"/>
      <c r="AL84" s="42"/>
      <c r="AM84" s="42"/>
      <c r="AN84" s="42"/>
      <c r="AO84" s="708"/>
      <c r="AP84" s="760"/>
      <c r="AQ84" s="394"/>
      <c r="AR84" s="450"/>
      <c r="AS84" s="42"/>
      <c r="AT84" s="42"/>
      <c r="AU84" s="42"/>
      <c r="AV84" s="42"/>
      <c r="AW84" s="42"/>
      <c r="AX84" s="708"/>
      <c r="AY84" s="760"/>
      <c r="AZ84" s="394"/>
      <c r="BA84" s="450"/>
      <c r="BB84" s="42"/>
      <c r="BC84" s="42"/>
      <c r="BD84" s="42"/>
      <c r="BE84" s="42"/>
      <c r="BF84" s="42"/>
      <c r="BG84" s="708"/>
      <c r="BH84" s="760"/>
      <c r="BI84" s="394"/>
      <c r="BJ84" s="450"/>
      <c r="BK84" s="42"/>
      <c r="BL84" s="42"/>
      <c r="BM84" s="42"/>
      <c r="BN84" s="42"/>
      <c r="BO84" s="42"/>
      <c r="BP84" s="708"/>
      <c r="BQ84" s="760"/>
      <c r="BR84" s="394"/>
      <c r="BS84" s="450"/>
      <c r="BT84" s="42"/>
      <c r="BU84" s="42"/>
      <c r="BV84" s="42"/>
      <c r="BW84" s="42"/>
      <c r="BX84" s="42"/>
      <c r="BY84" s="708"/>
      <c r="BZ84" s="760"/>
      <c r="CA84" s="1907" t="s">
        <v>234</v>
      </c>
      <c r="CB84" s="1908"/>
      <c r="CC84" s="1908"/>
      <c r="CD84" s="1908"/>
      <c r="CE84" s="1908"/>
      <c r="CF84" s="1908"/>
      <c r="CG84" s="1909"/>
      <c r="CH84" s="760"/>
      <c r="CI84" s="1907" t="s">
        <v>234</v>
      </c>
      <c r="CJ84" s="1908"/>
      <c r="CK84" s="1908"/>
      <c r="CL84" s="1908"/>
      <c r="CM84" s="1908"/>
      <c r="CN84" s="1908"/>
      <c r="CO84" s="1909"/>
      <c r="CP84" s="831"/>
      <c r="CQ84" s="1907" t="s">
        <v>234</v>
      </c>
      <c r="CR84" s="1908"/>
      <c r="CS84" s="1908"/>
      <c r="CT84" s="1908"/>
      <c r="CU84" s="1908"/>
      <c r="CV84" s="1908"/>
      <c r="CW84" s="1909"/>
      <c r="CX84" s="831"/>
      <c r="CY84" s="1907" t="s">
        <v>234</v>
      </c>
      <c r="CZ84" s="1908"/>
      <c r="DA84" s="1908"/>
      <c r="DB84" s="1908"/>
      <c r="DC84" s="1908"/>
      <c r="DD84" s="1908"/>
      <c r="DE84" s="1909"/>
      <c r="DF84" s="760"/>
      <c r="DG84" s="394"/>
    </row>
    <row r="85" spans="1:111" s="433" customFormat="1" ht="101" customHeight="1">
      <c r="A85" s="427" t="s">
        <v>235</v>
      </c>
      <c r="B85" s="428"/>
      <c r="C85" s="429"/>
      <c r="D85" s="429"/>
      <c r="E85" s="430" t="s">
        <v>236</v>
      </c>
      <c r="F85" s="429"/>
      <c r="G85" s="755" t="s">
        <v>236</v>
      </c>
      <c r="H85" s="701" t="s">
        <v>237</v>
      </c>
      <c r="I85" s="431"/>
      <c r="J85" s="428"/>
      <c r="K85" s="430" t="s">
        <v>236</v>
      </c>
      <c r="L85" s="430" t="s">
        <v>236</v>
      </c>
      <c r="M85" s="429"/>
      <c r="N85" s="430" t="s">
        <v>238</v>
      </c>
      <c r="O85" s="430" t="s">
        <v>236</v>
      </c>
      <c r="P85" s="755" t="s">
        <v>236</v>
      </c>
      <c r="Q85" s="802" t="s">
        <v>239</v>
      </c>
      <c r="R85" s="431"/>
      <c r="S85" s="432"/>
      <c r="T85" s="430" t="s">
        <v>236</v>
      </c>
      <c r="U85" s="429"/>
      <c r="V85" s="430" t="s">
        <v>236</v>
      </c>
      <c r="W85" s="430" t="s">
        <v>236</v>
      </c>
      <c r="X85" s="429"/>
      <c r="Y85" s="755" t="s">
        <v>236</v>
      </c>
      <c r="Z85" s="876" t="s">
        <v>240</v>
      </c>
      <c r="AA85" s="432" t="s">
        <v>236</v>
      </c>
      <c r="AB85" s="432" t="s">
        <v>236</v>
      </c>
      <c r="AC85" s="432"/>
      <c r="AD85" s="432" t="s">
        <v>236</v>
      </c>
      <c r="AE85" s="432" t="s">
        <v>236</v>
      </c>
      <c r="AF85" s="429"/>
      <c r="AG85" s="934" t="s">
        <v>236</v>
      </c>
      <c r="AH85" s="876" t="s">
        <v>241</v>
      </c>
      <c r="AI85" s="468"/>
      <c r="AJ85" s="432" t="s">
        <v>236</v>
      </c>
      <c r="AK85" s="506"/>
      <c r="AL85" s="432" t="s">
        <v>236</v>
      </c>
      <c r="AM85" s="432" t="s">
        <v>236</v>
      </c>
      <c r="AN85" s="432" t="s">
        <v>236</v>
      </c>
      <c r="AO85" s="947"/>
      <c r="AP85" s="876" t="s">
        <v>240</v>
      </c>
      <c r="AQ85" s="431"/>
      <c r="AR85" s="468"/>
      <c r="AS85" s="432" t="s">
        <v>236</v>
      </c>
      <c r="AT85" s="506"/>
      <c r="AU85" s="432" t="s">
        <v>236</v>
      </c>
      <c r="AV85" s="432" t="s">
        <v>236</v>
      </c>
      <c r="AW85" s="506"/>
      <c r="AX85" s="934" t="s">
        <v>236</v>
      </c>
      <c r="AY85" s="876" t="s">
        <v>240</v>
      </c>
      <c r="AZ85" s="431"/>
      <c r="BA85" s="468"/>
      <c r="BB85" s="432"/>
      <c r="BC85" s="432" t="s">
        <v>236</v>
      </c>
      <c r="BD85" s="432"/>
      <c r="BE85" s="432" t="s">
        <v>236</v>
      </c>
      <c r="BF85" s="432" t="s">
        <v>236</v>
      </c>
      <c r="BG85" s="934" t="s">
        <v>236</v>
      </c>
      <c r="BH85" s="876" t="s">
        <v>240</v>
      </c>
      <c r="BI85" s="431"/>
      <c r="BJ85" s="468"/>
      <c r="BK85" s="432" t="s">
        <v>236</v>
      </c>
      <c r="BL85" s="432"/>
      <c r="BM85" s="432"/>
      <c r="BN85" s="505"/>
      <c r="BO85" s="506"/>
      <c r="BP85" s="947"/>
      <c r="BQ85" s="959" t="s">
        <v>242</v>
      </c>
      <c r="BR85" s="431"/>
      <c r="BS85" s="432" t="s">
        <v>236</v>
      </c>
      <c r="BT85" s="432"/>
      <c r="BU85" s="432"/>
      <c r="BV85" s="432" t="s">
        <v>243</v>
      </c>
      <c r="BW85" s="432" t="s">
        <v>236</v>
      </c>
      <c r="BX85" s="429" t="s">
        <v>244</v>
      </c>
      <c r="BY85" s="755" t="s">
        <v>244</v>
      </c>
      <c r="BZ85" s="876" t="s">
        <v>241</v>
      </c>
      <c r="CA85" s="468" t="s">
        <v>244</v>
      </c>
      <c r="CB85" s="432"/>
      <c r="CC85" s="432"/>
      <c r="CD85" s="432" t="s">
        <v>244</v>
      </c>
      <c r="CE85" s="430"/>
      <c r="CF85" s="429"/>
      <c r="CG85" s="755"/>
      <c r="CH85" s="967" t="s">
        <v>420</v>
      </c>
      <c r="CI85" s="468"/>
      <c r="CJ85" s="432"/>
      <c r="CK85" s="432" t="s">
        <v>244</v>
      </c>
      <c r="CL85" s="432"/>
      <c r="CM85" s="430"/>
      <c r="CN85" s="429" t="s">
        <v>244</v>
      </c>
      <c r="CO85" s="755" t="s">
        <v>425</v>
      </c>
      <c r="CP85" s="1152" t="s">
        <v>426</v>
      </c>
      <c r="CQ85" s="432" t="s">
        <v>425</v>
      </c>
      <c r="CR85" s="432" t="s">
        <v>436</v>
      </c>
      <c r="CS85" s="432"/>
      <c r="CT85" s="432"/>
      <c r="CU85" s="430"/>
      <c r="CV85" s="429"/>
      <c r="CW85" s="755"/>
      <c r="CX85" s="1153"/>
      <c r="CY85" s="432"/>
      <c r="CZ85" s="432"/>
      <c r="DA85" s="432"/>
      <c r="DB85" s="432"/>
      <c r="DC85" s="430"/>
      <c r="DD85" s="429"/>
      <c r="DE85" s="755"/>
      <c r="DF85" s="967"/>
      <c r="DG85" s="431"/>
    </row>
  </sheetData>
  <mergeCells count="108">
    <mergeCell ref="CA84:CG84"/>
    <mergeCell ref="CI84:CO84"/>
    <mergeCell ref="CQ84:CW84"/>
    <mergeCell ref="CY84:DE84"/>
    <mergeCell ref="BJ81:BP81"/>
    <mergeCell ref="BS81:BY81"/>
    <mergeCell ref="CA81:CG81"/>
    <mergeCell ref="CI81:CO81"/>
    <mergeCell ref="CQ81:CW81"/>
    <mergeCell ref="CY81:DE81"/>
    <mergeCell ref="B81:G81"/>
    <mergeCell ref="J81:P81"/>
    <mergeCell ref="S81:Y81"/>
    <mergeCell ref="AA81:AG81"/>
    <mergeCell ref="AI81:AO81"/>
    <mergeCell ref="AR81:AX81"/>
    <mergeCell ref="BA81:BG81"/>
    <mergeCell ref="AI73:AO73"/>
    <mergeCell ref="AR73:AX73"/>
    <mergeCell ref="BA73:BG73"/>
    <mergeCell ref="J61:P61"/>
    <mergeCell ref="S61:Y61"/>
    <mergeCell ref="AA61:AG61"/>
    <mergeCell ref="AI61:AO61"/>
    <mergeCell ref="AR61:AX61"/>
    <mergeCell ref="BA61:BG61"/>
    <mergeCell ref="CI73:CO73"/>
    <mergeCell ref="CQ73:CW73"/>
    <mergeCell ref="CY73:DE73"/>
    <mergeCell ref="BJ73:BP73"/>
    <mergeCell ref="BS73:BY73"/>
    <mergeCell ref="CA73:CG73"/>
    <mergeCell ref="CA57:CG57"/>
    <mergeCell ref="CI57:CO57"/>
    <mergeCell ref="CQ57:CW57"/>
    <mergeCell ref="CY57:DE57"/>
    <mergeCell ref="CA21:CG21"/>
    <mergeCell ref="CI21:CO21"/>
    <mergeCell ref="CQ21:CW21"/>
    <mergeCell ref="CY21:DE21"/>
    <mergeCell ref="BJ61:BP61"/>
    <mergeCell ref="BS61:BY61"/>
    <mergeCell ref="CA61:CG61"/>
    <mergeCell ref="CI61:CO61"/>
    <mergeCell ref="CQ61:CW61"/>
    <mergeCell ref="CY61:DE61"/>
    <mergeCell ref="J57:P57"/>
    <mergeCell ref="S57:Y57"/>
    <mergeCell ref="AA57:AG57"/>
    <mergeCell ref="AI57:AO57"/>
    <mergeCell ref="AR57:AX57"/>
    <mergeCell ref="BA57:BG57"/>
    <mergeCell ref="CY9:DE9"/>
    <mergeCell ref="B21:G21"/>
    <mergeCell ref="J21:P21"/>
    <mergeCell ref="S21:Y21"/>
    <mergeCell ref="AA21:AG21"/>
    <mergeCell ref="AI21:AO21"/>
    <mergeCell ref="AR21:AX21"/>
    <mergeCell ref="BA21:BG21"/>
    <mergeCell ref="BJ21:BP21"/>
    <mergeCell ref="BS21:BY21"/>
    <mergeCell ref="BA9:BG9"/>
    <mergeCell ref="BJ9:BP9"/>
    <mergeCell ref="BS9:BY9"/>
    <mergeCell ref="CA9:CG9"/>
    <mergeCell ref="CI9:CO9"/>
    <mergeCell ref="CQ9:CW9"/>
    <mergeCell ref="BJ57:BP57"/>
    <mergeCell ref="BS57:BY57"/>
    <mergeCell ref="Z2:Z3"/>
    <mergeCell ref="AH2:AH3"/>
    <mergeCell ref="AP2:AP3"/>
    <mergeCell ref="AY2:AY3"/>
    <mergeCell ref="CA4:CG4"/>
    <mergeCell ref="CI4:CO4"/>
    <mergeCell ref="CQ4:CW4"/>
    <mergeCell ref="CY4:DE4"/>
    <mergeCell ref="B9:G9"/>
    <mergeCell ref="J9:P9"/>
    <mergeCell ref="S9:Y9"/>
    <mergeCell ref="AA9:AG9"/>
    <mergeCell ref="AI9:AO9"/>
    <mergeCell ref="AR9:AX9"/>
    <mergeCell ref="B1:H1"/>
    <mergeCell ref="J1:Q1"/>
    <mergeCell ref="S1:AP1"/>
    <mergeCell ref="AR1:AY1"/>
    <mergeCell ref="BA1:BQ1"/>
    <mergeCell ref="BS1:DF1"/>
    <mergeCell ref="DF2:DF3"/>
    <mergeCell ref="B4:G4"/>
    <mergeCell ref="J4:P4"/>
    <mergeCell ref="S4:Y4"/>
    <mergeCell ref="AA4:AG4"/>
    <mergeCell ref="AI4:AO4"/>
    <mergeCell ref="AR4:AX4"/>
    <mergeCell ref="BA4:BG4"/>
    <mergeCell ref="BJ4:BP4"/>
    <mergeCell ref="BS4:BY4"/>
    <mergeCell ref="BH2:BH3"/>
    <mergeCell ref="BQ2:BQ3"/>
    <mergeCell ref="BZ2:BZ3"/>
    <mergeCell ref="CH2:CH3"/>
    <mergeCell ref="CP2:CP3"/>
    <mergeCell ref="CX2:CX3"/>
    <mergeCell ref="H2:H3"/>
    <mergeCell ref="Q2:Q3"/>
  </mergeCells>
  <phoneticPr fontId="40" type="noConversion"/>
  <conditionalFormatting sqref="B22:G31 CH23 CP23 CX23 DF23 H23:H24 B46:G55">
    <cfRule type="expression" dxfId="2685" priority="664">
      <formula>AND(ISNUMBER(B22),COUNT($B22:B22)&gt;1,B22&gt;=INDEX($B22:$G22,1,MATCH(TRUE,INDEX(ISNUMBER($B22:$G22),0),0)))</formula>
    </cfRule>
    <cfRule type="expression" dxfId="2684" priority="665">
      <formula>AND(ISNUMBER(B22),COUNT($B22:B22)&gt;1,B22&lt;INDEX($B22:$G22,1,MATCH(TRUE,INDEX(ISNUMBER($B22:$G22),0),0)))</formula>
    </cfRule>
    <cfRule type="expression" dxfId="2683" priority="666">
      <formula>AND(ISNUMBER(B22),COUNT($B22:B22)=1)</formula>
    </cfRule>
  </conditionalFormatting>
  <conditionalFormatting sqref="B33:G37">
    <cfRule type="expression" dxfId="2682" priority="670">
      <formula>AND(ISNUMBER(B33),COUNT($B33:B33)&gt;1,B33&gt;=INDEX($B33:$G33,1,MATCH(TRUE,INDEX(ISNUMBER($B33:$G33),0),0)))</formula>
    </cfRule>
    <cfRule type="expression" dxfId="2681" priority="671">
      <formula>AND(ISNUMBER(B33),COUNT($B33:B33)&gt;1,B33&lt;INDEX($B33:$G33,1,MATCH(TRUE,INDEX(ISNUMBER($B33:$G33),0),0)))</formula>
    </cfRule>
    <cfRule type="expression" dxfId="2680" priority="672">
      <formula>AND(ISNUMBER(B33),COUNT($B33:B33)=1)</formula>
    </cfRule>
  </conditionalFormatting>
  <conditionalFormatting sqref="B39:G43">
    <cfRule type="expression" dxfId="2679" priority="679">
      <formula>AND(ISNUMBER(B39),COUNT($B39:B39)&gt;1,B39&gt;=INDEX($B39:$G39,1,MATCH(TRUE,INDEX(ISNUMBER($B39:$G39),0),0)))</formula>
    </cfRule>
    <cfRule type="expression" dxfId="2678" priority="681">
      <formula>AND(ISNUMBER(B39),COUNT($B39:B39)=1)</formula>
    </cfRule>
    <cfRule type="expression" dxfId="2677" priority="680">
      <formula>AND(ISNUMBER(B39),COUNT($B39:B39)&gt;1,B39&lt;INDEX($B39:$G39,1,MATCH(TRUE,INDEX(ISNUMBER($B39:$G39),0),0)))</formula>
    </cfRule>
  </conditionalFormatting>
  <conditionalFormatting sqref="B75:G75">
    <cfRule type="expression" dxfId="2676" priority="901">
      <formula>AND(ISNUMBER(B75),ISNUMBER(B78),B75&gt;=B78/8)</formula>
    </cfRule>
    <cfRule type="expression" dxfId="2675" priority="902">
      <formula>AND(ISNUMBER(B75),ISNUMBER(B78),B75&lt;B78/8)</formula>
    </cfRule>
  </conditionalFormatting>
  <conditionalFormatting sqref="B76:G76">
    <cfRule type="expression" dxfId="2674" priority="911">
      <formula>AND(ISNUMBER(B76),ISNUMBER(B78),B76&gt;=B78/20)</formula>
    </cfRule>
    <cfRule type="expression" dxfId="2673" priority="912">
      <formula>AND(ISNUMBER(B76),ISNUMBER(B78),B76&lt;B78/20)</formula>
    </cfRule>
  </conditionalFormatting>
  <conditionalFormatting sqref="B77:G77">
    <cfRule type="expression" dxfId="2672" priority="921">
      <formula>AND(ISNUMBER(B77),ISNUMBER(B78),B77&gt;=B78/30)</formula>
    </cfRule>
    <cfRule type="expression" dxfId="2671" priority="922">
      <formula>AND(ISNUMBER(B77),ISNUMBER(B78),B77&lt;B78/30)</formula>
    </cfRule>
  </conditionalFormatting>
  <conditionalFormatting sqref="B78:G78">
    <cfRule type="expression" dxfId="2670" priority="932">
      <formula>AND(ISNUMBER(B78),ISNUMBER(B71),B78&lt;B71)</formula>
    </cfRule>
    <cfRule type="expression" dxfId="2669" priority="931">
      <formula>AND(ISNUMBER(B78),ISNUMBER(B71),B78&gt;=B71)</formula>
    </cfRule>
  </conditionalFormatting>
  <conditionalFormatting sqref="B5:H5">
    <cfRule type="expression" dxfId="2668" priority="942">
      <formula>IFERROR(AND(B5&lt;&gt;"",IF(IF(ISNUMBER(B5),MOD(B5,1),IF(VALUE(LEFT(B5,FIND(":",B5)-1))&gt;=24,1,VALUE(LEFT(B5,FIND(":",B5)-1))/24+VALUE(MID(B5,FIND(":",B5)+1,2))/1440))&lt;0.5,IF(ISNUMBER(B5),MOD(B5,1),IF(VALUE(LEFT(B5,FIND(":",B5)-1))&gt;=24,1,VALUE(LEFT(B5,FIND(":",B5)-1))/24+VALUE(MID(B5,FIND(":",B5)+1,2))/1440))+1,IF(ISNUMBER(B5),MOD(B5,1),IF(VALUE(LEFT(B5,FIND(":",B5)-1))&gt;=24,1,VALUE(LEFT(B5,FIND(":",B5)-1))/24+VALUE(MID(B5,FIND(":",B5)+1,2))/1440)))&gt;22/24),FALSE)</formula>
    </cfRule>
    <cfRule type="expression" dxfId="2667" priority="941">
      <formula>IFERROR(AND(B5&lt;&gt;"",IF(IF(ISNUMBER(B5),MOD(B5,1),IF(VALUE(LEFT(B5,FIND(":",B5)-1))&gt;=24,1,VALUE(LEFT(B5,FIND(":",B5)-1))/24+VALUE(MID(B5,FIND(":",B5)+1,2))/1440))&lt;0.5,IF(ISNUMBER(B5),MOD(B5,1),IF(VALUE(LEFT(B5,FIND(":",B5)-1))&gt;=24,1,VALUE(LEFT(B5,FIND(":",B5)-1))/24+VALUE(MID(B5,FIND(":",B5)+1,2))/1440))+1,IF(ISNUMBER(B5),MOD(B5,1),IF(VALUE(LEFT(B5,FIND(":",B5)-1))&gt;=24,1,VALUE(LEFT(B5,FIND(":",B5)-1))/24+VALUE(MID(B5,FIND(":",B5)+1,2))/1440)))&lt;=22/24),FALSE)</formula>
    </cfRule>
  </conditionalFormatting>
  <conditionalFormatting sqref="B6:H6">
    <cfRule type="expression" dxfId="2666" priority="944">
      <formula>IFERROR(AND(B6&lt;&gt;"",IF(ISNUMBER(B6),MOD(B6,1),IF(VALUE(LEFT(B6,FIND(":",B6)-1))&gt;=24,1,VALUE(LEFT(B6,FIND(":",B6)-1))/24+VALUE(MID(B6,FIND(":",B6)+1,2))/1440))&gt;8/24),FALSE)</formula>
    </cfRule>
    <cfRule type="expression" dxfId="2665" priority="943">
      <formula>IFERROR(AND(B6&lt;&gt;"",IF(ISNUMBER(B6),MOD(B6,1),IF(VALUE(LEFT(B6,FIND(":",B6)-1))&gt;=24,1,VALUE(LEFT(B6,FIND(":",B6)-1))/24+VALUE(MID(B6,FIND(":",B6)+1,2))/1440))&lt;=8/24),FALSE)</formula>
    </cfRule>
  </conditionalFormatting>
  <conditionalFormatting sqref="B7:H7">
    <cfRule type="expression" dxfId="2664" priority="946">
      <formula>IFERROR(AND(B7&lt;&gt;"",IF(ISNUMBER(B7),MOD(B7,1),VALUE(LEFT(B7,FIND("h",B7)-1))/24+VALUE(MID(B7,FIND("h",B7)+1,FIND("m",B7)-FIND("h",B7)-1))/1440)&lt;9/24),FALSE)</formula>
    </cfRule>
    <cfRule type="expression" dxfId="2663" priority="945">
      <formula>IFERROR(AND(B7&lt;&gt;"",IF(ISNUMBER(B7),MOD(B7,1),VALUE(LEFT(B7,FIND("h",B7)-1))/24+VALUE(MID(B7,FIND("h",B7)+1,FIND("m",B7)-FIND("h",B7)-1))/1440)&gt;=9/24),FALSE)</formula>
    </cfRule>
  </conditionalFormatting>
  <conditionalFormatting sqref="B74:H74">
    <cfRule type="expression" dxfId="2662" priority="661">
      <formula>AND(B74&lt;&gt;"",B74&lt;&gt;"6:2:3")</formula>
    </cfRule>
    <cfRule type="expression" dxfId="2661" priority="660">
      <formula>AND(B74&lt;&gt;"",B74="6:2:3")</formula>
    </cfRule>
  </conditionalFormatting>
  <conditionalFormatting sqref="J33:J37">
    <cfRule type="expression" dxfId="2660" priority="675">
      <formula>ISNUMBER(J33)</formula>
    </cfRule>
  </conditionalFormatting>
  <conditionalFormatting sqref="J39:J43">
    <cfRule type="expression" dxfId="2659" priority="684">
      <formula>ISNUMBER(J39)</formula>
    </cfRule>
  </conditionalFormatting>
  <conditionalFormatting sqref="J46:J79 S46:S79 AA46:AA79 AI46:AI79 AR46:AR79 BA46:BA79 BJ46:BJ79 BS46:BS79 CA46:CA79 CI46:CI79 CQ71:CQ79 CY71:CY79 J22:J31 S22:S31 AA22:AA31 AI22:AI31 AR22:AR31 BA22:BA31 BJ22:BJ31 BS22:BS31 CA22:CA31 CQ46:CQ67 CY46:CY67">
    <cfRule type="expression" dxfId="2658" priority="669">
      <formula>ISNUMBER(J22)</formula>
    </cfRule>
  </conditionalFormatting>
  <conditionalFormatting sqref="J78:P78">
    <cfRule type="expression" dxfId="2657" priority="934">
      <formula>AND(ISNUMBER(J78),ISNUMBER(J71),J78&lt;J71)</formula>
    </cfRule>
    <cfRule type="expression" dxfId="2656" priority="933">
      <formula>AND(ISNUMBER(J78),ISNUMBER(J71),J78&gt;=J71)</formula>
    </cfRule>
  </conditionalFormatting>
  <conditionalFormatting sqref="J5:Q5">
    <cfRule type="expression" dxfId="2655" priority="947">
      <formula>IFERROR(AND(J5&lt;&gt;"",IF(IF(ISNUMBER(J5),MOD(J5,1),IF(VALUE(LEFT(J5,FIND(":",J5)-1))&gt;=24,1,VALUE(LEFT(J5,FIND(":",J5)-1))/24+VALUE(MID(J5,FIND(":",J5)+1,2))/1440))&lt;0.5,IF(ISNUMBER(J5),MOD(J5,1),IF(VALUE(LEFT(J5,FIND(":",J5)-1))&gt;=24,1,VALUE(LEFT(J5,FIND(":",J5)-1))/24+VALUE(MID(J5,FIND(":",J5)+1,2))/1440))+1,IF(ISNUMBER(J5),MOD(J5,1),IF(VALUE(LEFT(J5,FIND(":",J5)-1))&gt;=24,1,VALUE(LEFT(J5,FIND(":",J5)-1))/24+VALUE(MID(J5,FIND(":",J5)+1,2))/1440)))&lt;=22/24),FALSE)</formula>
    </cfRule>
    <cfRule type="expression" dxfId="2654" priority="948">
      <formula>IFERROR(AND(J5&lt;&gt;"",IF(IF(ISNUMBER(J5),MOD(J5,1),IF(VALUE(LEFT(J5,FIND(":",J5)-1))&gt;=24,1,VALUE(LEFT(J5,FIND(":",J5)-1))/24+VALUE(MID(J5,FIND(":",J5)+1,2))/1440))&lt;0.5,IF(ISNUMBER(J5),MOD(J5,1),IF(VALUE(LEFT(J5,FIND(":",J5)-1))&gt;=24,1,VALUE(LEFT(J5,FIND(":",J5)-1))/24+VALUE(MID(J5,FIND(":",J5)+1,2))/1440))+1,IF(ISNUMBER(J5),MOD(J5,1),IF(VALUE(LEFT(J5,FIND(":",J5)-1))&gt;=24,1,VALUE(LEFT(J5,FIND(":",J5)-1))/24+VALUE(MID(J5,FIND(":",J5)+1,2))/1440)))&gt;22/24),FALSE)</formula>
    </cfRule>
  </conditionalFormatting>
  <conditionalFormatting sqref="J6:Q6">
    <cfRule type="expression" dxfId="2653" priority="949">
      <formula>IFERROR(AND(J6&lt;&gt;"",IF(ISNUMBER(J6),MOD(J6,1),IF(VALUE(LEFT(J6,FIND(":",J6)-1))&gt;=24,1,VALUE(LEFT(J6,FIND(":",J6)-1))/24+VALUE(MID(J6,FIND(":",J6)+1,2))/1440))&lt;=8/24),FALSE)</formula>
    </cfRule>
    <cfRule type="expression" dxfId="2652" priority="950">
      <formula>IFERROR(AND(J6&lt;&gt;"",IF(ISNUMBER(J6),MOD(J6,1),IF(VALUE(LEFT(J6,FIND(":",J6)-1))&gt;=24,1,VALUE(LEFT(J6,FIND(":",J6)-1))/24+VALUE(MID(J6,FIND(":",J6)+1,2))/1440))&gt;8/24),FALSE)</formula>
    </cfRule>
  </conditionalFormatting>
  <conditionalFormatting sqref="J7:Q7">
    <cfRule type="expression" dxfId="2651" priority="951">
      <formula>IFERROR(AND(J7&lt;&gt;"",IF(ISNUMBER(J7),MOD(J7,1),VALUE(LEFT(J7,FIND("h",J7)-1))/24+VALUE(MID(J7,FIND("h",J7)+1,FIND("m",J7)-FIND("h",J7)-1))/1440)&gt;=9/24),FALSE)</formula>
    </cfRule>
    <cfRule type="expression" dxfId="2650" priority="952">
      <formula>IFERROR(AND(J7&lt;&gt;"",IF(ISNUMBER(J7),MOD(J7,1),VALUE(LEFT(J7,FIND("h",J7)-1))/24+VALUE(MID(J7,FIND("h",J7)+1,FIND("m",J7)-FIND("h",J7)-1))/1440)&lt;9/24),FALSE)</formula>
    </cfRule>
  </conditionalFormatting>
  <conditionalFormatting sqref="J74:Q74">
    <cfRule type="expression" dxfId="2649" priority="663">
      <formula>AND(J74&lt;&gt;"",J74&lt;&gt;"6:2:3")</formula>
    </cfRule>
    <cfRule type="expression" dxfId="2648" priority="662">
      <formula>AND(J74&lt;&gt;"",J74="6:2:3")</formula>
    </cfRule>
  </conditionalFormatting>
  <conditionalFormatting sqref="J75:Q75">
    <cfRule type="expression" dxfId="2647" priority="904">
      <formula>AND(ISNUMBER(J75),ISNUMBER(J78),J75&lt;J78/8)</formula>
    </cfRule>
    <cfRule type="expression" dxfId="2646" priority="903">
      <formula>AND(ISNUMBER(J75),ISNUMBER(J78),J75&gt;=J78/8)</formula>
    </cfRule>
  </conditionalFormatting>
  <conditionalFormatting sqref="J76:Q76">
    <cfRule type="expression" dxfId="2645" priority="914">
      <formula>AND(ISNUMBER(J76),ISNUMBER(J78),J76&lt;J78/20)</formula>
    </cfRule>
    <cfRule type="expression" dxfId="2644" priority="913">
      <formula>AND(ISNUMBER(J76),ISNUMBER(J78),J76&gt;=J78/20)</formula>
    </cfRule>
  </conditionalFormatting>
  <conditionalFormatting sqref="J77:Q77">
    <cfRule type="expression" dxfId="2643" priority="923">
      <formula>AND(ISNUMBER(J77),ISNUMBER(J78),J77&gt;=J78/30)</formula>
    </cfRule>
    <cfRule type="expression" dxfId="2642" priority="924">
      <formula>AND(ISNUMBER(J77),ISNUMBER(J78),J77&lt;J78/30)</formula>
    </cfRule>
  </conditionalFormatting>
  <conditionalFormatting sqref="K22:K31 T22:T31 AB22:AB31 AB46:AB55 AJ46:AJ55 AS46:AS55 BB46:BB55 BK46:BK55 BT46:BT55 CB46:CB55">
    <cfRule type="expression" dxfId="2641" priority="668">
      <formula>AND(ISNUMBER(K22),ISNUMBER(J22),K22&lt;J22)</formula>
    </cfRule>
    <cfRule type="expression" dxfId="2640" priority="688">
      <formula>AND(ISNUMBER(K22),ISNUMBER(J22),K22=J22)</formula>
    </cfRule>
    <cfRule type="expression" dxfId="2639" priority="667">
      <formula>AND(ISNUMBER(K22),ISNUMBER(J22),K22&gt;J22)</formula>
    </cfRule>
  </conditionalFormatting>
  <conditionalFormatting sqref="K33:K37">
    <cfRule type="expression" dxfId="2638" priority="674">
      <formula>AND(ISNUMBER(K33),ISNUMBER(J33),K33&lt;J33)</formula>
    </cfRule>
    <cfRule type="expression" dxfId="2637" priority="673">
      <formula>AND(ISNUMBER(K33),ISNUMBER(J33),K33&gt;J33)</formula>
    </cfRule>
    <cfRule type="expression" dxfId="2636" priority="704">
      <formula>AND(ISNUMBER(K33),ISNUMBER(J33),K33=J33)</formula>
    </cfRule>
  </conditionalFormatting>
  <conditionalFormatting sqref="K39:K43">
    <cfRule type="expression" dxfId="2635" priority="683">
      <formula>AND(ISNUMBER(K39),ISNUMBER(J39),K39&lt;J39)</formula>
    </cfRule>
    <cfRule type="expression" dxfId="2634" priority="720">
      <formula>AND(ISNUMBER(K39),ISNUMBER(J39),K39=J39)</formula>
    </cfRule>
    <cfRule type="expression" dxfId="2633" priority="682">
      <formula>AND(ISNUMBER(K39),ISNUMBER(J39),K39&gt;J39)</formula>
    </cfRule>
  </conditionalFormatting>
  <conditionalFormatting sqref="K46:K55 T46:T55">
    <cfRule type="expression" dxfId="2632" priority="738">
      <formula>AND(ISNUMBER(K46),ISNUMBER(J46),K46&lt;J46)</formula>
    </cfRule>
    <cfRule type="expression" dxfId="2631" priority="736">
      <formula>AND(ISNUMBER(K46),ISNUMBER(J46),K46&gt;J46)</formula>
    </cfRule>
    <cfRule type="expression" dxfId="2630" priority="737">
      <formula>AND(ISNUMBER(K46),ISNUMBER(J46),K46=J46)</formula>
    </cfRule>
  </conditionalFormatting>
  <conditionalFormatting sqref="L22:L31 U22:U31 AK22:AK31 L46:L55 U46:U55 AK46:AK55 AT46:AT55 BC46:BC55 BL46:BL55 BU46:BU55 CC46:CC55">
    <cfRule type="expression" dxfId="2629" priority="690">
      <formula>AND(ISNUMBER(L22),ISNUMBER(J22),L22=J22)</formula>
    </cfRule>
    <cfRule type="expression" dxfId="2628" priority="689">
      <formula>AND(ISNUMBER(L22),ISNUMBER(J22),L22&gt;J22)</formula>
    </cfRule>
    <cfRule type="expression" dxfId="2627" priority="699">
      <formula>AND(ISNUMBER(L22),ISNUMBER(J22),L22&lt;J22)</formula>
    </cfRule>
  </conditionalFormatting>
  <conditionalFormatting sqref="L33:L37">
    <cfRule type="expression" dxfId="2626" priority="715">
      <formula>AND(ISNUMBER(L33),ISNUMBER(J33),L33&lt;J33)</formula>
    </cfRule>
    <cfRule type="expression" dxfId="2625" priority="706">
      <formula>AND(ISNUMBER(L33),ISNUMBER(J33),L33=J33)</formula>
    </cfRule>
    <cfRule type="expression" dxfId="2624" priority="705">
      <formula>AND(ISNUMBER(L33),ISNUMBER(J33),L33&gt;J33)</formula>
    </cfRule>
  </conditionalFormatting>
  <conditionalFormatting sqref="L39:L43">
    <cfRule type="expression" dxfId="2623" priority="731">
      <formula>AND(ISNUMBER(L39),ISNUMBER(J39),L39&lt;J39)</formula>
    </cfRule>
    <cfRule type="expression" dxfId="2622" priority="722">
      <formula>AND(ISNUMBER(L39),ISNUMBER(J39),L39=J39)</formula>
    </cfRule>
    <cfRule type="expression" dxfId="2621" priority="721">
      <formula>AND(ISNUMBER(L39),ISNUMBER(J39),L39&gt;J39)</formula>
    </cfRule>
  </conditionalFormatting>
  <conditionalFormatting sqref="M22:M31 V22:V31 AD22:AD31 AL22:AL31 M46:M55 V46:V55 AD46:AD55 AL46:AL55 AU46:AU55 BD46:BD55 BM46:BM55 BV46:BV55 CD46:CD55">
    <cfRule type="expression" dxfId="2620" priority="700">
      <formula>AND(ISNUMBER(M22),ISNUMBER(J22),M22&lt;J22)</formula>
    </cfRule>
    <cfRule type="expression" dxfId="2619" priority="691">
      <formula>AND(ISNUMBER(M22),ISNUMBER(J22),M22&gt;J22)</formula>
    </cfRule>
    <cfRule type="expression" dxfId="2618" priority="692">
      <formula>AND(ISNUMBER(M22),ISNUMBER(J22),M22=J22)</formula>
    </cfRule>
  </conditionalFormatting>
  <conditionalFormatting sqref="M33:M37">
    <cfRule type="expression" dxfId="2617" priority="708">
      <formula>AND(ISNUMBER(M33),ISNUMBER(J33),M33=J33)</formula>
    </cfRule>
    <cfRule type="expression" dxfId="2616" priority="716">
      <formula>AND(ISNUMBER(M33),ISNUMBER(J33),M33&lt;J33)</formula>
    </cfRule>
    <cfRule type="expression" dxfId="2615" priority="707">
      <formula>AND(ISNUMBER(M33),ISNUMBER(J33),M33&gt;J33)</formula>
    </cfRule>
  </conditionalFormatting>
  <conditionalFormatting sqref="M39:M43">
    <cfRule type="expression" dxfId="2614" priority="724">
      <formula>AND(ISNUMBER(M39),ISNUMBER(J39),M39=J39)</formula>
    </cfRule>
    <cfRule type="expression" dxfId="2613" priority="723">
      <formula>AND(ISNUMBER(M39),ISNUMBER(J39),M39&gt;J39)</formula>
    </cfRule>
    <cfRule type="expression" dxfId="2612" priority="732">
      <formula>AND(ISNUMBER(M39),ISNUMBER(J39),M39&lt;J39)</formula>
    </cfRule>
  </conditionalFormatting>
  <conditionalFormatting sqref="N22:N31 AE22:AE31 AM22:AM31 CB23:CG25 CJ23:CO25 CR23:CW25 CZ23:DE25 N46:N55 W46:W55 AE46:AE55 AM46:AM55 AV46:AV55 BE46:BE55 BN46:BN55 BW46:BW55 CE46:CE55">
    <cfRule type="expression" dxfId="2611" priority="701">
      <formula>AND(ISNUMBER(N22),ISNUMBER(J22),N22&lt;J22)</formula>
    </cfRule>
    <cfRule type="expression" dxfId="2610" priority="693">
      <formula>AND(ISNUMBER(N22),ISNUMBER(J22),N22&gt;J22)</formula>
    </cfRule>
    <cfRule type="expression" dxfId="2609" priority="694">
      <formula>AND(ISNUMBER(N22),ISNUMBER(J22),N22=J22)</formula>
    </cfRule>
  </conditionalFormatting>
  <conditionalFormatting sqref="N33:N37">
    <cfRule type="expression" dxfId="2608" priority="709">
      <formula>AND(ISNUMBER(N33),ISNUMBER(J33),N33&gt;J33)</formula>
    </cfRule>
    <cfRule type="expression" dxfId="2607" priority="710">
      <formula>AND(ISNUMBER(N33),ISNUMBER(J33),N33=J33)</formula>
    </cfRule>
    <cfRule type="expression" dxfId="2606" priority="717">
      <formula>AND(ISNUMBER(N33),ISNUMBER(J33),N33&lt;J33)</formula>
    </cfRule>
  </conditionalFormatting>
  <conditionalFormatting sqref="N39:N43">
    <cfRule type="expression" dxfId="2605" priority="733">
      <formula>AND(ISNUMBER(N39),ISNUMBER(J39),N39&lt;J39)</formula>
    </cfRule>
    <cfRule type="expression" dxfId="2604" priority="725">
      <formula>AND(ISNUMBER(N39),ISNUMBER(J39),N39&gt;J39)</formula>
    </cfRule>
    <cfRule type="expression" dxfId="2603" priority="726">
      <formula>AND(ISNUMBER(N39),ISNUMBER(J39),N39=J39)</formula>
    </cfRule>
  </conditionalFormatting>
  <conditionalFormatting sqref="O22:O31 X22:X31 AF22:AF31 AN22:AN31 AJ23:AJ25 AS23:AX25 BB23:BG25 BK23:BP25 BT23:BY25 O46:O55 X46:X55 AF46:AF55 AN46:AN55 AW46:AW55 BF46:BF55 BO46:BO55 BX46:BX55 CF46:CF55">
    <cfRule type="expression" dxfId="2602" priority="695">
      <formula>AND(ISNUMBER(O22),ISNUMBER(J22),O22&gt;J22)</formula>
    </cfRule>
    <cfRule type="expression" dxfId="2601" priority="696">
      <formula>AND(ISNUMBER(O22),ISNUMBER(J22),O22=J22)</formula>
    </cfRule>
    <cfRule type="expression" dxfId="2600" priority="702">
      <formula>AND(ISNUMBER(O22),ISNUMBER(J22),O22&lt;J22)</formula>
    </cfRule>
  </conditionalFormatting>
  <conditionalFormatting sqref="O33:O37">
    <cfRule type="expression" dxfId="2599" priority="711">
      <formula>AND(ISNUMBER(O33),ISNUMBER(J33),O33&gt;J33)</formula>
    </cfRule>
    <cfRule type="expression" dxfId="2598" priority="718">
      <formula>AND(ISNUMBER(O33),ISNUMBER(J33),O33&lt;J33)</formula>
    </cfRule>
    <cfRule type="expression" dxfId="2597" priority="712">
      <formula>AND(ISNUMBER(O33),ISNUMBER(J33),O33=J33)</formula>
    </cfRule>
  </conditionalFormatting>
  <conditionalFormatting sqref="O39:O43">
    <cfRule type="expression" dxfId="2596" priority="734">
      <formula>AND(ISNUMBER(O39),ISNUMBER(J39),O39&lt;J39)</formula>
    </cfRule>
    <cfRule type="expression" dxfId="2595" priority="727">
      <formula>AND(ISNUMBER(O39),ISNUMBER(J39),O39&gt;J39)</formula>
    </cfRule>
    <cfRule type="expression" dxfId="2594" priority="728">
      <formula>AND(ISNUMBER(O39),ISNUMBER(J39),O39=J39)</formula>
    </cfRule>
  </conditionalFormatting>
  <conditionalFormatting sqref="P22:P31 Y22:Y31 AG22:AG31 AO22:AO31 P46:P55 Y46:Y55 AG46:AG55 AO46:AO55 AX46:AX55 BG46:BG55 BP46:BP55 BY46:BY55 CG46:CG55">
    <cfRule type="expression" dxfId="2593" priority="697">
      <formula>AND(ISNUMBER(P22),ISNUMBER(J22),P22&gt;J22)</formula>
    </cfRule>
    <cfRule type="expression" dxfId="2592" priority="698">
      <formula>AND(ISNUMBER(P22),ISNUMBER(J22),P22=J22)</formula>
    </cfRule>
    <cfRule type="expression" dxfId="2591" priority="703">
      <formula>AND(ISNUMBER(P22),ISNUMBER(J22),P22&lt;J22)</formula>
    </cfRule>
  </conditionalFormatting>
  <conditionalFormatting sqref="P33:P37">
    <cfRule type="expression" dxfId="2590" priority="713">
      <formula>AND(ISNUMBER(P33),ISNUMBER(J33),P33&gt;J33)</formula>
    </cfRule>
    <cfRule type="expression" dxfId="2589" priority="714">
      <formula>AND(ISNUMBER(P33),ISNUMBER(J33),P33=J33)</formula>
    </cfRule>
    <cfRule type="expression" dxfId="2588" priority="719">
      <formula>AND(ISNUMBER(P33),ISNUMBER(J33),P33&lt;J33)</formula>
    </cfRule>
  </conditionalFormatting>
  <conditionalFormatting sqref="P39:P43">
    <cfRule type="expression" dxfId="2587" priority="735">
      <formula>AND(ISNUMBER(P39),ISNUMBER(J39),P39&lt;J39)</formula>
    </cfRule>
    <cfRule type="expression" dxfId="2586" priority="730">
      <formula>AND(ISNUMBER(P39),ISNUMBER(J39),P39=J39)</formula>
    </cfRule>
    <cfRule type="expression" dxfId="2585" priority="729">
      <formula>AND(ISNUMBER(P39),ISNUMBER(J39),P39&gt;J39)</formula>
    </cfRule>
  </conditionalFormatting>
  <conditionalFormatting sqref="Q22 Q24">
    <cfRule type="expression" dxfId="2584" priority="745">
      <formula>AND(ISNUMBER(Q22),ISNUMBER(H22),Q22&gt;H22)</formula>
    </cfRule>
  </conditionalFormatting>
  <conditionalFormatting sqref="Q23">
    <cfRule type="expression" dxfId="2583" priority="639">
      <formula>AND(ISNUMBER(Q23),COUNT($B23:Q23)&gt;1,Q23&gt;=INDEX($B23:$G23,1,MATCH(TRUE,INDEX(ISNUMBER($B23:$G23),0),0)))</formula>
    </cfRule>
    <cfRule type="expression" dxfId="2582" priority="640">
      <formula>AND(ISNUMBER(Q23),COUNT($B23:Q23)&gt;1,Q23&lt;INDEX($B23:$G23,1,MATCH(TRUE,INDEX(ISNUMBER($B23:$G23),0),0)))</formula>
    </cfRule>
    <cfRule type="expression" dxfId="2581" priority="641">
      <formula>AND(ISNUMBER(Q23),COUNT($B23:Q23)=1)</formula>
    </cfRule>
  </conditionalFormatting>
  <conditionalFormatting sqref="Q31 Q52:Q55">
    <cfRule type="expression" dxfId="2580" priority="746">
      <formula>AND(ISNUMBER(Q31),ISNUMBER(H31),Q31&lt;=H31)</formula>
    </cfRule>
  </conditionalFormatting>
  <conditionalFormatting sqref="Q39:Q43">
    <cfRule type="expression" dxfId="2579" priority="747">
      <formula>AND(ISNUMBER(Q39),ISNUMBER(H39),Q39&lt;=H39)</formula>
    </cfRule>
  </conditionalFormatting>
  <conditionalFormatting sqref="Q46:Q50">
    <cfRule type="expression" dxfId="2578" priority="748">
      <formula>AND(ISNUMBER(Q46),ISNUMBER(H46),Q46&lt;=H46)</formula>
    </cfRule>
  </conditionalFormatting>
  <conditionalFormatting sqref="Q58">
    <cfRule type="expression" dxfId="2577" priority="740">
      <formula>AND(ISNUMBER(Q58),ISNUMBER(H58),Q58&lt;=H58)</formula>
    </cfRule>
    <cfRule type="expression" dxfId="2576" priority="739">
      <formula>AND(ISNUMBER(Q58),ISNUMBER(H58),Q58&gt;H58)</formula>
    </cfRule>
  </conditionalFormatting>
  <conditionalFormatting sqref="Q64:Q66">
    <cfRule type="expression" dxfId="2575" priority="742">
      <formula>AND(ISNUMBER(Q64),ISNUMBER(H64),Q64&lt;=H64)</formula>
    </cfRule>
    <cfRule type="expression" dxfId="2574" priority="741">
      <formula>AND(ISNUMBER(Q64),ISNUMBER(H64),Q64&gt;H64)</formula>
    </cfRule>
  </conditionalFormatting>
  <conditionalFormatting sqref="Q71">
    <cfRule type="expression" dxfId="2573" priority="743">
      <formula>AND(ISNUMBER(Q71),ISNUMBER(H71),Q71&gt;H71)</formula>
    </cfRule>
    <cfRule type="expression" dxfId="2572" priority="744">
      <formula>AND(ISNUMBER(Q71),ISNUMBER(H71),Q71&lt;=H71)</formula>
    </cfRule>
  </conditionalFormatting>
  <conditionalFormatting sqref="S33:S37">
    <cfRule type="expression" dxfId="2571" priority="678">
      <formula>ISNUMBER(S33)</formula>
    </cfRule>
  </conditionalFormatting>
  <conditionalFormatting sqref="S39:S43">
    <cfRule type="expression" dxfId="2570" priority="687">
      <formula>ISNUMBER(S39)</formula>
    </cfRule>
  </conditionalFormatting>
  <conditionalFormatting sqref="S75:Y75">
    <cfRule type="expression" dxfId="2569" priority="906">
      <formula>AND(ISNUMBER(S75),ISNUMBER(S78),S75&lt;S78/8)</formula>
    </cfRule>
    <cfRule type="expression" dxfId="2568" priority="905">
      <formula>AND(ISNUMBER(S75),ISNUMBER(S78),S75&gt;=S78/8)</formula>
    </cfRule>
  </conditionalFormatting>
  <conditionalFormatting sqref="S76:Y76">
    <cfRule type="expression" dxfId="2567" priority="916">
      <formula>AND(ISNUMBER(S76),ISNUMBER(S78),S76&lt;S78/20)</formula>
    </cfRule>
    <cfRule type="expression" dxfId="2566" priority="915">
      <formula>AND(ISNUMBER(S76),ISNUMBER(S78),S76&gt;=S78/20)</formula>
    </cfRule>
  </conditionalFormatting>
  <conditionalFormatting sqref="S77:Y77">
    <cfRule type="expression" dxfId="2565" priority="926">
      <formula>AND(ISNUMBER(S77),ISNUMBER(S78),S77&lt;S78/30)</formula>
    </cfRule>
    <cfRule type="expression" dxfId="2564" priority="925">
      <formula>AND(ISNUMBER(S77),ISNUMBER(S78),S77&gt;=S78/30)</formula>
    </cfRule>
  </conditionalFormatting>
  <conditionalFormatting sqref="S78:Y78">
    <cfRule type="expression" dxfId="2563" priority="936">
      <formula>AND(ISNUMBER(S78),ISNUMBER(S71),S78&lt;S71)</formula>
    </cfRule>
    <cfRule type="expression" dxfId="2562" priority="935">
      <formula>AND(ISNUMBER(S78),ISNUMBER(S71),S78&gt;=S71)</formula>
    </cfRule>
  </conditionalFormatting>
  <conditionalFormatting sqref="S74:AL74 AN74:AP74">
    <cfRule type="expression" dxfId="2561" priority="650">
      <formula>AND(S74&lt;&gt;"",S74="6:2:3")</formula>
    </cfRule>
    <cfRule type="expression" dxfId="2560" priority="651">
      <formula>AND(S74&lt;&gt;"",S74&lt;&gt;"6:2:3")</formula>
    </cfRule>
  </conditionalFormatting>
  <conditionalFormatting sqref="S5:AP5">
    <cfRule type="expression" dxfId="2559" priority="953">
      <formula>IFERROR(AND(S5&lt;&gt;"",IF(IF(ISNUMBER(S5),MOD(S5,1),IF(VALUE(LEFT(S5,FIND(":",S5)-1))&gt;=24,1,VALUE(LEFT(S5,FIND(":",S5)-1))/24+VALUE(MID(S5,FIND(":",S5)+1,2))/1440))&lt;0.5,IF(ISNUMBER(S5),MOD(S5,1),IF(VALUE(LEFT(S5,FIND(":",S5)-1))&gt;=24,1,VALUE(LEFT(S5,FIND(":",S5)-1))/24+VALUE(MID(S5,FIND(":",S5)+1,2))/1440))+1,IF(ISNUMBER(S5),MOD(S5,1),IF(VALUE(LEFT(S5,FIND(":",S5)-1))&gt;=24,1,VALUE(LEFT(S5,FIND(":",S5)-1))/24+VALUE(MID(S5,FIND(":",S5)+1,2))/1440)))&lt;=22/24),FALSE)</formula>
    </cfRule>
    <cfRule type="expression" dxfId="2558" priority="954">
      <formula>IFERROR(AND(S5&lt;&gt;"",IF(IF(ISNUMBER(S5),MOD(S5,1),IF(VALUE(LEFT(S5,FIND(":",S5)-1))&gt;=24,1,VALUE(LEFT(S5,FIND(":",S5)-1))/24+VALUE(MID(S5,FIND(":",S5)+1,2))/1440))&lt;0.5,IF(ISNUMBER(S5),MOD(S5,1),IF(VALUE(LEFT(S5,FIND(":",S5)-1))&gt;=24,1,VALUE(LEFT(S5,FIND(":",S5)-1))/24+VALUE(MID(S5,FIND(":",S5)+1,2))/1440))+1,IF(ISNUMBER(S5),MOD(S5,1),IF(VALUE(LEFT(S5,FIND(":",S5)-1))&gt;=24,1,VALUE(LEFT(S5,FIND(":",S5)-1))/24+VALUE(MID(S5,FIND(":",S5)+1,2))/1440)))&gt;22/24),FALSE)</formula>
    </cfRule>
  </conditionalFormatting>
  <conditionalFormatting sqref="S6:AP6">
    <cfRule type="expression" dxfId="2557" priority="956">
      <formula>IFERROR(AND(S6&lt;&gt;"",IF(ISNUMBER(S6),MOD(S6,1),IF(VALUE(LEFT(S6,FIND(":",S6)-1))&gt;=24,1,VALUE(LEFT(S6,FIND(":",S6)-1))/24+VALUE(MID(S6,FIND(":",S6)+1,2))/1440))&gt;8/24),FALSE)</formula>
    </cfRule>
    <cfRule type="expression" dxfId="2556" priority="955">
      <formula>IFERROR(AND(S6&lt;&gt;"",IF(ISNUMBER(S6),MOD(S6,1),IF(VALUE(LEFT(S6,FIND(":",S6)-1))&gt;=24,1,VALUE(LEFT(S6,FIND(":",S6)-1))/24+VALUE(MID(S6,FIND(":",S6)+1,2))/1440))&lt;=8/24),FALSE)</formula>
    </cfRule>
  </conditionalFormatting>
  <conditionalFormatting sqref="S7:AP7">
    <cfRule type="expression" dxfId="2555" priority="958">
      <formula>IFERROR(AND(S7&lt;&gt;"",IF(ISNUMBER(S7),MOD(S7,1),VALUE(LEFT(S7,FIND("h",S7)-1))/24+VALUE(MID(S7,FIND("h",S7)+1,FIND("m",S7)-FIND("h",S7)-1))/1440)&lt;9/24),FALSE)</formula>
    </cfRule>
    <cfRule type="expression" dxfId="2554" priority="957">
      <formula>IFERROR(AND(S7&lt;&gt;"",IF(ISNUMBER(S7),MOD(S7,1),VALUE(LEFT(S7,FIND("h",S7)-1))/24+VALUE(MID(S7,FIND("h",S7)+1,FIND("m",S7)-FIND("h",S7)-1))/1440)&gt;=9/24),FALSE)</formula>
    </cfRule>
  </conditionalFormatting>
  <conditionalFormatting sqref="T33:T37">
    <cfRule type="expression" dxfId="2553" priority="751">
      <formula>AND(ISNUMBER(T33),ISNUMBER(S33),T33=S33)</formula>
    </cfRule>
    <cfRule type="expression" dxfId="2552" priority="676">
      <formula>AND(ISNUMBER(T33),ISNUMBER(S33),T33&gt;S33)</formula>
    </cfRule>
    <cfRule type="expression" dxfId="2551" priority="677">
      <formula>AND(ISNUMBER(T33),ISNUMBER(S33),T33&lt;S33)</formula>
    </cfRule>
  </conditionalFormatting>
  <conditionalFormatting sqref="T39:T43">
    <cfRule type="expression" dxfId="2550" priority="685">
      <formula>AND(ISNUMBER(T39),ISNUMBER(S39),T39&gt;S39)</formula>
    </cfRule>
    <cfRule type="expression" dxfId="2549" priority="767">
      <formula>AND(ISNUMBER(T39),ISNUMBER(S39),T39=S39)</formula>
    </cfRule>
    <cfRule type="expression" dxfId="2548" priority="686">
      <formula>AND(ISNUMBER(T39),ISNUMBER(S39),T39&lt;S39)</formula>
    </cfRule>
  </conditionalFormatting>
  <conditionalFormatting sqref="U33:U37">
    <cfRule type="expression" dxfId="2547" priority="752">
      <formula>AND(ISNUMBER(U33),ISNUMBER(S33),U33&gt;S33)</formula>
    </cfRule>
    <cfRule type="expression" dxfId="2546" priority="753">
      <formula>AND(ISNUMBER(U33),ISNUMBER(S33),U33=S33)</formula>
    </cfRule>
    <cfRule type="expression" dxfId="2545" priority="762">
      <formula>AND(ISNUMBER(U33),ISNUMBER(S33),U33&lt;S33)</formula>
    </cfRule>
  </conditionalFormatting>
  <conditionalFormatting sqref="U39:U43">
    <cfRule type="expression" dxfId="2544" priority="769">
      <formula>AND(ISNUMBER(U39),ISNUMBER(S39),U39=S39)</formula>
    </cfRule>
    <cfRule type="expression" dxfId="2543" priority="778">
      <formula>AND(ISNUMBER(U39),ISNUMBER(S39),U39&lt;S39)</formula>
    </cfRule>
    <cfRule type="expression" dxfId="2542" priority="768">
      <formula>AND(ISNUMBER(U39),ISNUMBER(S39),U39&gt;S39)</formula>
    </cfRule>
  </conditionalFormatting>
  <conditionalFormatting sqref="V33:V37">
    <cfRule type="expression" dxfId="2541" priority="754">
      <formula>AND(ISNUMBER(V33),ISNUMBER(S33),V33&gt;S33)</formula>
    </cfRule>
    <cfRule type="expression" dxfId="2540" priority="755">
      <formula>AND(ISNUMBER(V33),ISNUMBER(S33),V33=S33)</formula>
    </cfRule>
    <cfRule type="expression" dxfId="2539" priority="763">
      <formula>AND(ISNUMBER(V33),ISNUMBER(S33),V33&lt;S33)</formula>
    </cfRule>
  </conditionalFormatting>
  <conditionalFormatting sqref="V39:V43">
    <cfRule type="expression" dxfId="2538" priority="779">
      <formula>AND(ISNUMBER(V39),ISNUMBER(S39),V39&lt;S39)</formula>
    </cfRule>
    <cfRule type="expression" dxfId="2537" priority="771">
      <formula>AND(ISNUMBER(V39),ISNUMBER(S39),V39=S39)</formula>
    </cfRule>
    <cfRule type="expression" dxfId="2536" priority="770">
      <formula>AND(ISNUMBER(V39),ISNUMBER(S39),V39&gt;S39)</formula>
    </cfRule>
  </conditionalFormatting>
  <conditionalFormatting sqref="W22 W24:W31">
    <cfRule type="expression" dxfId="2535" priority="750">
      <formula>AND(ISNUMBER(W22),ISNUMBER(S22),W22&lt;S22)</formula>
    </cfRule>
  </conditionalFormatting>
  <conditionalFormatting sqref="W22:W31">
    <cfRule type="expression" dxfId="2534" priority="749">
      <formula>AND(ISNUMBER(W22),ISNUMBER(S22),W22=S22)</formula>
    </cfRule>
    <cfRule type="expression" dxfId="2533" priority="658">
      <formula>AND(ISNUMBER(W22),ISNUMBER(S22),W22&gt;S22)</formula>
    </cfRule>
  </conditionalFormatting>
  <conditionalFormatting sqref="W23">
    <cfRule type="expression" dxfId="2532" priority="659">
      <formula>AND(ISNUMBER(W23),ISNUMBER(S23),W23&lt;S23)</formula>
    </cfRule>
  </conditionalFormatting>
  <conditionalFormatting sqref="W33:W37">
    <cfRule type="expression" dxfId="2531" priority="756">
      <formula>AND(ISNUMBER(W33),ISNUMBER(S33),W33&gt;S33)</formula>
    </cfRule>
    <cfRule type="expression" dxfId="2530" priority="757">
      <formula>AND(ISNUMBER(W33),ISNUMBER(S33),W33=S33)</formula>
    </cfRule>
    <cfRule type="expression" dxfId="2529" priority="764">
      <formula>AND(ISNUMBER(W33),ISNUMBER(S33),W33&lt;S33)</formula>
    </cfRule>
  </conditionalFormatting>
  <conditionalFormatting sqref="W39:W43">
    <cfRule type="expression" dxfId="2528" priority="773">
      <formula>AND(ISNUMBER(W39),ISNUMBER(S39),W39=S39)</formula>
    </cfRule>
    <cfRule type="expression" dxfId="2527" priority="772">
      <formula>AND(ISNUMBER(W39),ISNUMBER(S39),W39&gt;S39)</formula>
    </cfRule>
    <cfRule type="expression" dxfId="2526" priority="780">
      <formula>AND(ISNUMBER(W39),ISNUMBER(S39),W39&lt;S39)</formula>
    </cfRule>
  </conditionalFormatting>
  <conditionalFormatting sqref="X33:X37">
    <cfRule type="expression" dxfId="2525" priority="758">
      <formula>AND(ISNUMBER(X33),ISNUMBER(S33),X33&gt;S33)</formula>
    </cfRule>
    <cfRule type="expression" dxfId="2524" priority="759">
      <formula>AND(ISNUMBER(X33),ISNUMBER(S33),X33=S33)</formula>
    </cfRule>
    <cfRule type="expression" dxfId="2523" priority="765">
      <formula>AND(ISNUMBER(X33),ISNUMBER(S33),X33&lt;S33)</formula>
    </cfRule>
  </conditionalFormatting>
  <conditionalFormatting sqref="X39:X43">
    <cfRule type="expression" dxfId="2522" priority="781">
      <formula>AND(ISNUMBER(X39),ISNUMBER(S39),X39&lt;S39)</formula>
    </cfRule>
    <cfRule type="expression" dxfId="2521" priority="774">
      <formula>AND(ISNUMBER(X39),ISNUMBER(S39),X39&gt;S39)</formula>
    </cfRule>
    <cfRule type="expression" dxfId="2520" priority="775">
      <formula>AND(ISNUMBER(X39),ISNUMBER(S39),X39=S39)</formula>
    </cfRule>
  </conditionalFormatting>
  <conditionalFormatting sqref="Y33:Y37">
    <cfRule type="expression" dxfId="2519" priority="766">
      <formula>AND(ISNUMBER(Y33),ISNUMBER(S33),Y33&lt;S33)</formula>
    </cfRule>
    <cfRule type="expression" dxfId="2518" priority="761">
      <formula>AND(ISNUMBER(Y33),ISNUMBER(S33),Y33=S33)</formula>
    </cfRule>
    <cfRule type="expression" dxfId="2517" priority="760">
      <formula>AND(ISNUMBER(Y33),ISNUMBER(S33),Y33&gt;S33)</formula>
    </cfRule>
  </conditionalFormatting>
  <conditionalFormatting sqref="Y39:Y43">
    <cfRule type="expression" dxfId="2516" priority="776">
      <formula>AND(ISNUMBER(Y39),ISNUMBER(S39),Y39&gt;S39)</formula>
    </cfRule>
    <cfRule type="expression" dxfId="2515" priority="777">
      <formula>AND(ISNUMBER(Y39),ISNUMBER(S39),Y39=S39)</formula>
    </cfRule>
    <cfRule type="expression" dxfId="2514" priority="782">
      <formula>AND(ISNUMBER(Y39),ISNUMBER(S39),Y39&lt;S39)</formula>
    </cfRule>
  </conditionalFormatting>
  <conditionalFormatting sqref="Z22 Z24:Z31 Z52:Z55">
    <cfRule type="expression" dxfId="2513" priority="862">
      <formula>AND(ISNUMBER(Z22),ISNUMBER(Q22),ROUND(Z22,1)&gt;ROUND(Q22,1))</formula>
    </cfRule>
    <cfRule type="expression" dxfId="2512" priority="863">
      <formula>AND(ISNUMBER(Z22),ISNUMBER(Q22),ROUND(Z22,1)&lt;ROUND(Q22,1))</formula>
    </cfRule>
    <cfRule type="expression" dxfId="2511" priority="864">
      <formula>AND(ISNUMBER(Z22),ISNUMBER(Q22),ROUND(Z22,1)=ROUND(Q22,1))</formula>
    </cfRule>
  </conditionalFormatting>
  <conditionalFormatting sqref="Z23">
    <cfRule type="expression" dxfId="2510" priority="867">
      <formula>AND(ISNUMBER(Z23),ISNUMBER(Q23),ROUND(Z23,2)=ROUND(Q23,2))</formula>
    </cfRule>
    <cfRule type="expression" dxfId="2509" priority="866">
      <formula>AND(ISNUMBER(Z23),ISNUMBER(Q23),ROUND(Z23,2)&lt;ROUND(Q23,2))</formula>
    </cfRule>
    <cfRule type="expression" dxfId="2508" priority="865">
      <formula>AND(ISNUMBER(Z23),ISNUMBER(Q23),ROUND(Z23,2)&gt;ROUND(Q23,2))</formula>
    </cfRule>
  </conditionalFormatting>
  <conditionalFormatting sqref="Z33:Z37">
    <cfRule type="expression" dxfId="2507" priority="870">
      <formula>AND(ISNUMBER(Z33),ISNUMBER(Q33),ROUND(Z33,1)=ROUND(Q33,1))</formula>
    </cfRule>
    <cfRule type="expression" dxfId="2506" priority="869">
      <formula>AND(ISNUMBER(Z33),ISNUMBER(Q33),ROUND(Z33,1)&lt;ROUND(Q33,1))</formula>
    </cfRule>
    <cfRule type="expression" dxfId="2505" priority="868">
      <formula>AND(ISNUMBER(Z33),ISNUMBER(Q33),ROUND(Z33,1)&gt;ROUND(Q33,1))</formula>
    </cfRule>
  </conditionalFormatting>
  <conditionalFormatting sqref="Z39:Z43">
    <cfRule type="expression" dxfId="2504" priority="873">
      <formula>AND(ISNUMBER(Z39),ISNUMBER(Q39),ROUND(Z39,1)=ROUND(Q39,1))</formula>
    </cfRule>
    <cfRule type="expression" dxfId="2503" priority="871">
      <formula>AND(ISNUMBER(Z39),ISNUMBER(Q39),ROUND(Z39,1)&gt;ROUND(Q39,1))</formula>
    </cfRule>
    <cfRule type="expression" dxfId="2502" priority="872">
      <formula>AND(ISNUMBER(Z39),ISNUMBER(Q39),ROUND(Z39,1)&lt;ROUND(Q39,1))</formula>
    </cfRule>
  </conditionalFormatting>
  <conditionalFormatting sqref="Z46:Z50">
    <cfRule type="expression" dxfId="2501" priority="874">
      <formula>AND(ISNUMBER(Z46),ISNUMBER(Q46),ROUND(Z46,1)&gt;ROUND(Q46,1))</formula>
    </cfRule>
    <cfRule type="expression" dxfId="2500" priority="875">
      <formula>AND(ISNUMBER(Z46),ISNUMBER(Q46),ROUND(Z46,1)&lt;ROUND(Q46,1))</formula>
    </cfRule>
    <cfRule type="expression" dxfId="2499" priority="876">
      <formula>AND(ISNUMBER(Z46),ISNUMBER(Q46),ROUND(Z46,1)=ROUND(Q46,1))</formula>
    </cfRule>
  </conditionalFormatting>
  <conditionalFormatting sqref="Z58">
    <cfRule type="expression" dxfId="2498" priority="853">
      <formula>AND(ISNUMBER(Z58),ISNUMBER(Q58),ROUND(Z58,0)&gt;ROUND(Q58,0))</formula>
    </cfRule>
    <cfRule type="expression" dxfId="2497" priority="854">
      <formula>AND(ISNUMBER(Z58),ISNUMBER(Q58),ROUND(Z58,0)&lt;ROUND(Q58,0))</formula>
    </cfRule>
    <cfRule type="expression" dxfId="2496" priority="855">
      <formula>AND(ISNUMBER(Z58),ISNUMBER(Q58),ROUND(Z58,0)=ROUND(Q58,0))</formula>
    </cfRule>
  </conditionalFormatting>
  <conditionalFormatting sqref="Z64:Z66">
    <cfRule type="expression" dxfId="2495" priority="856">
      <formula>AND(ISNUMBER(Z64),ISNUMBER(Q64),ROUND(Z64,0)&gt;ROUND(Q64,0))</formula>
    </cfRule>
    <cfRule type="expression" dxfId="2494" priority="857">
      <formula>AND(ISNUMBER(Z64),ISNUMBER(Q64),ROUND(Z64,0)&lt;ROUND(Q64,0))</formula>
    </cfRule>
    <cfRule type="expression" dxfId="2493" priority="858">
      <formula>AND(ISNUMBER(Z64),ISNUMBER(Q64),ROUND(Z64,0)=ROUND(Q64,0))</formula>
    </cfRule>
  </conditionalFormatting>
  <conditionalFormatting sqref="Z71">
    <cfRule type="expression" dxfId="2492" priority="861">
      <formula>AND(ISNUMBER(Z71),ISNUMBER(Q71),ROUND(Z71,0)=ROUND(Q71,0))</formula>
    </cfRule>
    <cfRule type="expression" dxfId="2491" priority="859">
      <formula>AND(ISNUMBER(Z71),ISNUMBER(Q71),ROUND(Z71,0)&gt;ROUND(Q71,0))</formula>
    </cfRule>
    <cfRule type="expression" dxfId="2490" priority="860">
      <formula>AND(ISNUMBER(Z71),ISNUMBER(Q71),ROUND(Z71,0)&lt;ROUND(Q71,0))</formula>
    </cfRule>
  </conditionalFormatting>
  <conditionalFormatting sqref="AA33:AA37">
    <cfRule type="expression" dxfId="2489" priority="654">
      <formula>ISNUMBER(AA33)</formula>
    </cfRule>
  </conditionalFormatting>
  <conditionalFormatting sqref="AA39:AA43">
    <cfRule type="expression" dxfId="2488" priority="657">
      <formula>ISNUMBER(AA39)</formula>
    </cfRule>
  </conditionalFormatting>
  <conditionalFormatting sqref="AA75:AG75">
    <cfRule type="expression" dxfId="2487" priority="907">
      <formula>AND(ISNUMBER(AA75),ISNUMBER(AA78),AA75&gt;=AA78/8)</formula>
    </cfRule>
    <cfRule type="expression" dxfId="2486" priority="908">
      <formula>AND(ISNUMBER(AA75),ISNUMBER(AA78),AA75&lt;AA78/8)</formula>
    </cfRule>
  </conditionalFormatting>
  <conditionalFormatting sqref="AA76:AG76">
    <cfRule type="expression" dxfId="2485" priority="918">
      <formula>AND(ISNUMBER(AA76),ISNUMBER(AA78),AA76&lt;AA78/20)</formula>
    </cfRule>
    <cfRule type="expression" dxfId="2484" priority="917">
      <formula>AND(ISNUMBER(AA76),ISNUMBER(AA78),AA76&gt;=AA78/20)</formula>
    </cfRule>
  </conditionalFormatting>
  <conditionalFormatting sqref="AA77:AG77">
    <cfRule type="expression" dxfId="2483" priority="927">
      <formula>AND(ISNUMBER(AA77),ISNUMBER(AA78),AA77&gt;=AA78/30)</formula>
    </cfRule>
    <cfRule type="expression" dxfId="2482" priority="928">
      <formula>AND(ISNUMBER(AA77),ISNUMBER(AA78),AA77&lt;AA78/30)</formula>
    </cfRule>
  </conditionalFormatting>
  <conditionalFormatting sqref="AA78:AG78">
    <cfRule type="expression" dxfId="2481" priority="937">
      <formula>AND(ISNUMBER(AA78),ISNUMBER(AA71),AA78&gt;=AA71)</formula>
    </cfRule>
    <cfRule type="expression" dxfId="2480" priority="938">
      <formula>AND(ISNUMBER(AA78),ISNUMBER(AA71),AA78&lt;AA71)</formula>
    </cfRule>
  </conditionalFormatting>
  <conditionalFormatting sqref="AB33:AB37">
    <cfRule type="expression" dxfId="2479" priority="785">
      <formula>AND(ISNUMBER(AB33),ISNUMBER(AA33),AB33=AA33)</formula>
    </cfRule>
    <cfRule type="expression" dxfId="2478" priority="652">
      <formula>AND(ISNUMBER(AB33),ISNUMBER(AA33),AB33&gt;AA33)</formula>
    </cfRule>
    <cfRule type="expression" dxfId="2477" priority="653">
      <formula>AND(ISNUMBER(AB33),ISNUMBER(AA33),AB33&lt;AA33)</formula>
    </cfRule>
  </conditionalFormatting>
  <conditionalFormatting sqref="AB39:AB43">
    <cfRule type="expression" dxfId="2476" priority="655">
      <formula>AND(ISNUMBER(AB39),ISNUMBER(AA39),AB39&gt;AA39)</formula>
    </cfRule>
    <cfRule type="expression" dxfId="2475" priority="656">
      <formula>AND(ISNUMBER(AB39),ISNUMBER(AA39),AB39&lt;AA39)</formula>
    </cfRule>
    <cfRule type="expression" dxfId="2474" priority="801">
      <formula>AND(ISNUMBER(AB39),ISNUMBER(AA39),AB39=AA39)</formula>
    </cfRule>
  </conditionalFormatting>
  <conditionalFormatting sqref="AC22:AC31">
    <cfRule type="expression" dxfId="2473" priority="783">
      <formula>AND(ISNUMBER(AC22),ISNUMBER(AA22),AC22=AA22)</formula>
    </cfRule>
    <cfRule type="expression" dxfId="2472" priority="784">
      <formula>AND(ISNUMBER(AC22),ISNUMBER(AA22),AC22&lt;AA22)</formula>
    </cfRule>
    <cfRule type="expression" dxfId="2471" priority="817">
      <formula>AND(ISNUMBER(AC22),ISNUMBER(AA22),AC22&gt;AA22)</formula>
    </cfRule>
  </conditionalFormatting>
  <conditionalFormatting sqref="AC33:AC37">
    <cfRule type="expression" dxfId="2470" priority="796">
      <formula>AND(ISNUMBER(AC33),ISNUMBER(AA33),AC33&lt;AA33)</formula>
    </cfRule>
    <cfRule type="expression" dxfId="2469" priority="786">
      <formula>AND(ISNUMBER(AC33),ISNUMBER(AA33),AC33&gt;AA33)</formula>
    </cfRule>
    <cfRule type="expression" dxfId="2468" priority="787">
      <formula>AND(ISNUMBER(AC33),ISNUMBER(AA33),AC33=AA33)</formula>
    </cfRule>
  </conditionalFormatting>
  <conditionalFormatting sqref="AC39:AC43">
    <cfRule type="expression" dxfId="2467" priority="812">
      <formula>AND(ISNUMBER(AC39),ISNUMBER(AA39),AC39&lt;AA39)</formula>
    </cfRule>
    <cfRule type="expression" dxfId="2466" priority="803">
      <formula>AND(ISNUMBER(AC39),ISNUMBER(AA39),AC39=AA39)</formula>
    </cfRule>
    <cfRule type="expression" dxfId="2465" priority="802">
      <formula>AND(ISNUMBER(AC39),ISNUMBER(AA39),AC39&gt;AA39)</formula>
    </cfRule>
  </conditionalFormatting>
  <conditionalFormatting sqref="AC46:AC55">
    <cfRule type="expression" dxfId="2464" priority="819">
      <formula>AND(ISNUMBER(AC46),ISNUMBER(AA46),AC46&lt;AA46)</formula>
    </cfRule>
    <cfRule type="expression" dxfId="2463" priority="818">
      <formula>AND(ISNUMBER(AC46),ISNUMBER(AA46),AC46&gt;AA46)</formula>
    </cfRule>
  </conditionalFormatting>
  <conditionalFormatting sqref="AD33:AD37">
    <cfRule type="expression" dxfId="2462" priority="797">
      <formula>AND(ISNUMBER(AD33),ISNUMBER(AA33),AD33&lt;AA33)</formula>
    </cfRule>
    <cfRule type="expression" dxfId="2461" priority="788">
      <formula>AND(ISNUMBER(AD33),ISNUMBER(AA33),AD33&gt;AA33)</formula>
    </cfRule>
    <cfRule type="expression" dxfId="2460" priority="789">
      <formula>AND(ISNUMBER(AD33),ISNUMBER(AA33),AD33=AA33)</formula>
    </cfRule>
  </conditionalFormatting>
  <conditionalFormatting sqref="AD39:AD43">
    <cfRule type="expression" dxfId="2459" priority="813">
      <formula>AND(ISNUMBER(AD39),ISNUMBER(AA39),AD39&lt;AA39)</formula>
    </cfRule>
    <cfRule type="expression" dxfId="2458" priority="805">
      <formula>AND(ISNUMBER(AD39),ISNUMBER(AA39),AD39=AA39)</formula>
    </cfRule>
    <cfRule type="expression" dxfId="2457" priority="804">
      <formula>AND(ISNUMBER(AD39),ISNUMBER(AA39),AD39&gt;AA39)</formula>
    </cfRule>
  </conditionalFormatting>
  <conditionalFormatting sqref="AE33:AE37">
    <cfRule type="expression" dxfId="2456" priority="790">
      <formula>AND(ISNUMBER(AE33),ISNUMBER(AA33),AE33&gt;AA33)</formula>
    </cfRule>
    <cfRule type="expression" dxfId="2455" priority="791">
      <formula>AND(ISNUMBER(AE33),ISNUMBER(AA33),AE33=AA33)</formula>
    </cfRule>
    <cfRule type="expression" dxfId="2454" priority="798">
      <formula>AND(ISNUMBER(AE33),ISNUMBER(AA33),AE33&lt;AA33)</formula>
    </cfRule>
  </conditionalFormatting>
  <conditionalFormatting sqref="AE39:AE43">
    <cfRule type="expression" dxfId="2453" priority="814">
      <formula>AND(ISNUMBER(AE39),ISNUMBER(AA39),AE39&lt;AA39)</formula>
    </cfRule>
    <cfRule type="expression" dxfId="2452" priority="807">
      <formula>AND(ISNUMBER(AE39),ISNUMBER(AA39),AE39=AA39)</formula>
    </cfRule>
    <cfRule type="expression" dxfId="2451" priority="806">
      <formula>AND(ISNUMBER(AE39),ISNUMBER(AA39),AE39&gt;AA39)</formula>
    </cfRule>
  </conditionalFormatting>
  <conditionalFormatting sqref="AF33:AF37">
    <cfRule type="expression" dxfId="2450" priority="799">
      <formula>AND(ISNUMBER(AF33),ISNUMBER(AA33),AF33&lt;AA33)</formula>
    </cfRule>
    <cfRule type="expression" dxfId="2449" priority="792">
      <formula>AND(ISNUMBER(AF33),ISNUMBER(AA33),AF33&gt;AA33)</formula>
    </cfRule>
    <cfRule type="expression" dxfId="2448" priority="793">
      <formula>AND(ISNUMBER(AF33),ISNUMBER(AA33),AF33=AA33)</formula>
    </cfRule>
  </conditionalFormatting>
  <conditionalFormatting sqref="AF39:AF43">
    <cfRule type="expression" dxfId="2447" priority="815">
      <formula>AND(ISNUMBER(AF39),ISNUMBER(AA39),AF39&lt;AA39)</formula>
    </cfRule>
    <cfRule type="expression" dxfId="2446" priority="809">
      <formula>AND(ISNUMBER(AF39),ISNUMBER(AA39),AF39=AA39)</formula>
    </cfRule>
    <cfRule type="expression" dxfId="2445" priority="808">
      <formula>AND(ISNUMBER(AF39),ISNUMBER(AA39),AF39&gt;AA39)</formula>
    </cfRule>
  </conditionalFormatting>
  <conditionalFormatting sqref="AG33:AG37">
    <cfRule type="expression" dxfId="2444" priority="794">
      <formula>AND(ISNUMBER(AG33),ISNUMBER(AA33),AG33&gt;AA33)</formula>
    </cfRule>
    <cfRule type="expression" dxfId="2443" priority="795">
      <formula>AND(ISNUMBER(AG33),ISNUMBER(AA33),AG33=AA33)</formula>
    </cfRule>
    <cfRule type="expression" dxfId="2442" priority="800">
      <formula>AND(ISNUMBER(AG33),ISNUMBER(AA33),AG33&lt;AA33)</formula>
    </cfRule>
  </conditionalFormatting>
  <conditionalFormatting sqref="AG39:AG43">
    <cfRule type="expression" dxfId="2441" priority="816">
      <formula>AND(ISNUMBER(AG39),ISNUMBER(AA39),AG39&lt;AA39)</formula>
    </cfRule>
    <cfRule type="expression" dxfId="2440" priority="811">
      <formula>AND(ISNUMBER(AG39),ISNUMBER(AA39),AG39=AA39)</formula>
    </cfRule>
    <cfRule type="expression" dxfId="2439" priority="810">
      <formula>AND(ISNUMBER(AG39),ISNUMBER(AA39),AG39&gt;AA39)</formula>
    </cfRule>
  </conditionalFormatting>
  <conditionalFormatting sqref="AH22 AH24:AH31 AH52:AH55">
    <cfRule type="expression" dxfId="2438" priority="886">
      <formula>AND(ISNUMBER(AH22),ISNUMBER(Z22),ROUND(AH22,1)&gt;ROUND(Z22,1))</formula>
    </cfRule>
    <cfRule type="expression" dxfId="2437" priority="888">
      <formula>AND(ISNUMBER(AH22),ISNUMBER(Z22),ROUND(AH22,1)=ROUND(Z22,1))</formula>
    </cfRule>
    <cfRule type="expression" dxfId="2436" priority="887">
      <formula>AND(ISNUMBER(AH22),ISNUMBER(Z22),ROUND(AH22,1)&lt;ROUND(Z22,1))</formula>
    </cfRule>
  </conditionalFormatting>
  <conditionalFormatting sqref="AH23">
    <cfRule type="expression" dxfId="2435" priority="890">
      <formula>AND(ISNUMBER(AH23),ISNUMBER(Z23),ROUND(AH23,2)&lt;ROUND(Z23,2))</formula>
    </cfRule>
    <cfRule type="expression" dxfId="2434" priority="889">
      <formula>AND(ISNUMBER(AH23),ISNUMBER(Z23),ROUND(AH23,2)&gt;ROUND(Z23,2))</formula>
    </cfRule>
    <cfRule type="expression" dxfId="2433" priority="891">
      <formula>AND(ISNUMBER(AH23),ISNUMBER(Z23),ROUND(AH23,2)=ROUND(Z23,2))</formula>
    </cfRule>
  </conditionalFormatting>
  <conditionalFormatting sqref="AH33:AH37">
    <cfRule type="expression" dxfId="2432" priority="892">
      <formula>AND(ISNUMBER(AH33),ISNUMBER(Z33),ROUND(AH33,1)&gt;ROUND(Z33,1))</formula>
    </cfRule>
    <cfRule type="expression" dxfId="2431" priority="893">
      <formula>AND(ISNUMBER(AH33),ISNUMBER(Z33),ROUND(AH33,1)&lt;ROUND(Z33,1))</formula>
    </cfRule>
    <cfRule type="expression" dxfId="2430" priority="894">
      <formula>AND(ISNUMBER(AH33),ISNUMBER(Z33),ROUND(AH33,1)=ROUND(Z33,1))</formula>
    </cfRule>
  </conditionalFormatting>
  <conditionalFormatting sqref="AH39:AH43">
    <cfRule type="expression" dxfId="2429" priority="895">
      <formula>AND(ISNUMBER(AH39),ISNUMBER(Z39),ROUND(AH39,1)&gt;ROUND(Z39,1))</formula>
    </cfRule>
    <cfRule type="expression" dxfId="2428" priority="896">
      <formula>AND(ISNUMBER(AH39),ISNUMBER(Z39),ROUND(AH39,1)&lt;ROUND(Z39,1))</formula>
    </cfRule>
    <cfRule type="expression" dxfId="2427" priority="897">
      <formula>AND(ISNUMBER(AH39),ISNUMBER(Z39),ROUND(AH39,1)=ROUND(Z39,1))</formula>
    </cfRule>
  </conditionalFormatting>
  <conditionalFormatting sqref="AH46:AH50">
    <cfRule type="expression" dxfId="2426" priority="898">
      <formula>AND(ISNUMBER(AH46),ISNUMBER(Z46),ROUND(AH46,1)&gt;ROUND(Z46,1))</formula>
    </cfRule>
    <cfRule type="expression" dxfId="2425" priority="899">
      <formula>AND(ISNUMBER(AH46),ISNUMBER(Z46),ROUND(AH46,1)&lt;ROUND(Z46,1))</formula>
    </cfRule>
    <cfRule type="expression" dxfId="2424" priority="900">
      <formula>AND(ISNUMBER(AH46),ISNUMBER(Z46),ROUND(AH46,1)=ROUND(Z46,1))</formula>
    </cfRule>
  </conditionalFormatting>
  <conditionalFormatting sqref="AH58">
    <cfRule type="expression" dxfId="2423" priority="878">
      <formula>AND(ISNUMBER(AH58),ISNUMBER(Z58),ROUND(AH58,0)&lt;ROUND(Z58,0))</formula>
    </cfRule>
    <cfRule type="expression" dxfId="2422" priority="877">
      <formula>AND(ISNUMBER(AH58),ISNUMBER(Z58),ROUND(AH58,0)&gt;ROUND(Z58,0))</formula>
    </cfRule>
    <cfRule type="expression" dxfId="2421" priority="879">
      <formula>AND(ISNUMBER(AH58),ISNUMBER(Z58),ROUND(AH58,0)=ROUND(Z58,0))</formula>
    </cfRule>
  </conditionalFormatting>
  <conditionalFormatting sqref="AH64:AH66">
    <cfRule type="expression" dxfId="2420" priority="882">
      <formula>AND(ISNUMBER(AH64),ISNUMBER(Z64),ROUND(AH64,0)=ROUND(Z64,0))</formula>
    </cfRule>
    <cfRule type="expression" dxfId="2419" priority="881">
      <formula>AND(ISNUMBER(AH64),ISNUMBER(Z64),ROUND(AH64,0)&lt;ROUND(Z64,0))</formula>
    </cfRule>
    <cfRule type="expression" dxfId="2418" priority="880">
      <formula>AND(ISNUMBER(AH64),ISNUMBER(Z64),ROUND(AH64,0)&gt;ROUND(Z64,0))</formula>
    </cfRule>
  </conditionalFormatting>
  <conditionalFormatting sqref="AH71">
    <cfRule type="expression" dxfId="2417" priority="883">
      <formula>AND(ISNUMBER(AH71),ISNUMBER(Z71),ROUND(AH71,0)&gt;ROUND(Z71,0))</formula>
    </cfRule>
    <cfRule type="expression" dxfId="2416" priority="884">
      <formula>AND(ISNUMBER(AH71),ISNUMBER(Z71),ROUND(AH71,0)&lt;ROUND(Z71,0))</formula>
    </cfRule>
    <cfRule type="expression" dxfId="2415" priority="885">
      <formula>AND(ISNUMBER(AH71),ISNUMBER(Z71),ROUND(AH71,0)=ROUND(Z71,0))</formula>
    </cfRule>
  </conditionalFormatting>
  <conditionalFormatting sqref="AI33:AI37">
    <cfRule type="expression" dxfId="2414" priority="646">
      <formula>ISNUMBER(AI33)</formula>
    </cfRule>
  </conditionalFormatting>
  <conditionalFormatting sqref="AI39:AI43">
    <cfRule type="expression" dxfId="2413" priority="649">
      <formula>ISNUMBER(AI39)</formula>
    </cfRule>
  </conditionalFormatting>
  <conditionalFormatting sqref="AI75:AL75 AN75:AO75">
    <cfRule type="expression" dxfId="2412" priority="909">
      <formula>AND(ISNUMBER(AI75),ISNUMBER(AI78),AI75&gt;=AI78/8)</formula>
    </cfRule>
    <cfRule type="expression" dxfId="2411" priority="910">
      <formula>AND(ISNUMBER(AI75),ISNUMBER(AI78),AI75&lt;AI78/8)</formula>
    </cfRule>
  </conditionalFormatting>
  <conditionalFormatting sqref="AI76:AL76 AN76:AO76">
    <cfRule type="expression" dxfId="2410" priority="919">
      <formula>AND(ISNUMBER(AI76),ISNUMBER(AI78),AI76&gt;=AI78/20)</formula>
    </cfRule>
    <cfRule type="expression" dxfId="2409" priority="920">
      <formula>AND(ISNUMBER(AI76),ISNUMBER(AI78),AI76&lt;AI78/20)</formula>
    </cfRule>
  </conditionalFormatting>
  <conditionalFormatting sqref="AI77:AL77 AN77:AO77">
    <cfRule type="expression" dxfId="2408" priority="930">
      <formula>AND(ISNUMBER(AI77),ISNUMBER(AI78),AI77&lt;AI78/30)</formula>
    </cfRule>
    <cfRule type="expression" dxfId="2407" priority="929">
      <formula>AND(ISNUMBER(AI77),ISNUMBER(AI78),AI77&gt;=AI78/30)</formula>
    </cfRule>
  </conditionalFormatting>
  <conditionalFormatting sqref="AI78:AL78 AN78:AO78">
    <cfRule type="expression" dxfId="2406" priority="940">
      <formula>AND(ISNUMBER(AI78),ISNUMBER(AI71),AI78&lt;AI71)</formula>
    </cfRule>
    <cfRule type="expression" dxfId="2405" priority="939">
      <formula>AND(ISNUMBER(AI78),ISNUMBER(AI71),AI78&gt;=AI71)</formula>
    </cfRule>
  </conditionalFormatting>
  <conditionalFormatting sqref="AJ22 AJ26:AJ31">
    <cfRule type="expression" dxfId="2404" priority="820">
      <formula>AND(ISNUMBER(AJ22),ISNUMBER(AI22),AJ22=AI22)</formula>
    </cfRule>
    <cfRule type="expression" dxfId="2403" priority="643">
      <formula>AND(ISNUMBER(AJ22),ISNUMBER(AI22),AJ22&lt;AI22)</formula>
    </cfRule>
    <cfRule type="expression" dxfId="2402" priority="642">
      <formula>AND(ISNUMBER(AJ22),ISNUMBER(AI22),AJ22&gt;AI22)</formula>
    </cfRule>
  </conditionalFormatting>
  <conditionalFormatting sqref="AJ33:AJ37">
    <cfRule type="expression" dxfId="2401" priority="821">
      <formula>AND(ISNUMBER(AJ33),ISNUMBER(AI33),AJ33=AI33)</formula>
    </cfRule>
    <cfRule type="expression" dxfId="2400" priority="645">
      <formula>AND(ISNUMBER(AJ33),ISNUMBER(AI33),AJ33&lt;AI33)</formula>
    </cfRule>
    <cfRule type="expression" dxfId="2399" priority="644">
      <formula>AND(ISNUMBER(AJ33),ISNUMBER(AI33),AJ33&gt;AI33)</formula>
    </cfRule>
  </conditionalFormatting>
  <conditionalFormatting sqref="AJ39:AJ43">
    <cfRule type="expression" dxfId="2398" priority="647">
      <formula>AND(ISNUMBER(AJ39),ISNUMBER(AI39),AJ39&gt;AI39)</formula>
    </cfRule>
    <cfRule type="expression" dxfId="2397" priority="837">
      <formula>AND(ISNUMBER(AJ39),ISNUMBER(AI39),AJ39=AI39)</formula>
    </cfRule>
    <cfRule type="expression" dxfId="2396" priority="648">
      <formula>AND(ISNUMBER(AJ39),ISNUMBER(AI39),AJ39&lt;AI39)</formula>
    </cfRule>
  </conditionalFormatting>
  <conditionalFormatting sqref="AK33:AK37">
    <cfRule type="expression" dxfId="2395" priority="832">
      <formula>AND(ISNUMBER(AK33),ISNUMBER(AI33),AK33&lt;AI33)</formula>
    </cfRule>
    <cfRule type="expression" dxfId="2394" priority="823">
      <formula>AND(ISNUMBER(AK33),ISNUMBER(AI33),AK33=AI33)</formula>
    </cfRule>
    <cfRule type="expression" dxfId="2393" priority="822">
      <formula>AND(ISNUMBER(AK33),ISNUMBER(AI33),AK33&gt;AI33)</formula>
    </cfRule>
  </conditionalFormatting>
  <conditionalFormatting sqref="AK39:AK43">
    <cfRule type="expression" dxfId="2392" priority="839">
      <formula>AND(ISNUMBER(AK39),ISNUMBER(AI39),AK39=AI39)</formula>
    </cfRule>
    <cfRule type="expression" dxfId="2391" priority="848">
      <formula>AND(ISNUMBER(AK39),ISNUMBER(AI39),AK39&lt;AI39)</formula>
    </cfRule>
    <cfRule type="expression" dxfId="2390" priority="838">
      <formula>AND(ISNUMBER(AK39),ISNUMBER(AI39),AK39&gt;AI39)</formula>
    </cfRule>
  </conditionalFormatting>
  <conditionalFormatting sqref="AL33:AL37">
    <cfRule type="expression" dxfId="2389" priority="825">
      <formula>AND(ISNUMBER(AL33),ISNUMBER(AI33),AL33=AI33)</formula>
    </cfRule>
    <cfRule type="expression" dxfId="2388" priority="833">
      <formula>AND(ISNUMBER(AL33),ISNUMBER(AI33),AL33&lt;AI33)</formula>
    </cfRule>
    <cfRule type="expression" dxfId="2387" priority="824">
      <formula>AND(ISNUMBER(AL33),ISNUMBER(AI33),AL33&gt;AI33)</formula>
    </cfRule>
  </conditionalFormatting>
  <conditionalFormatting sqref="AL39:AL43">
    <cfRule type="expression" dxfId="2386" priority="849">
      <formula>AND(ISNUMBER(AL39),ISNUMBER(AI39),AL39&lt;AI39)</formula>
    </cfRule>
    <cfRule type="expression" dxfId="2385" priority="840">
      <formula>AND(ISNUMBER(AL39),ISNUMBER(AI39),AL39&gt;AI39)</formula>
    </cfRule>
    <cfRule type="expression" dxfId="2384" priority="841">
      <formula>AND(ISNUMBER(AL39),ISNUMBER(AI39),AL39=AI39)</formula>
    </cfRule>
  </conditionalFormatting>
  <conditionalFormatting sqref="AM33:AM37">
    <cfRule type="expression" dxfId="2383" priority="827">
      <formula>AND(ISNUMBER(AM33),ISNUMBER(AI33),AM33=AI33)</formula>
    </cfRule>
    <cfRule type="expression" dxfId="2382" priority="826">
      <formula>AND(ISNUMBER(AM33),ISNUMBER(AI33),AM33&gt;AI33)</formula>
    </cfRule>
    <cfRule type="expression" dxfId="2381" priority="834">
      <formula>AND(ISNUMBER(AM33),ISNUMBER(AI33),AM33&lt;AI33)</formula>
    </cfRule>
  </conditionalFormatting>
  <conditionalFormatting sqref="AM39:AM43">
    <cfRule type="expression" dxfId="2380" priority="850">
      <formula>AND(ISNUMBER(AM39),ISNUMBER(AI39),AM39&lt;AI39)</formula>
    </cfRule>
    <cfRule type="expression" dxfId="2379" priority="842">
      <formula>AND(ISNUMBER(AM39),ISNUMBER(AI39),AM39&gt;AI39)</formula>
    </cfRule>
    <cfRule type="expression" dxfId="2378" priority="843">
      <formula>AND(ISNUMBER(AM39),ISNUMBER(AI39),AM39=AI39)</formula>
    </cfRule>
  </conditionalFormatting>
  <conditionalFormatting sqref="AN33:AN37">
    <cfRule type="expression" dxfId="2377" priority="835">
      <formula>AND(ISNUMBER(AN33),ISNUMBER(AI33),AN33&lt;AI33)</formula>
    </cfRule>
    <cfRule type="expression" dxfId="2376" priority="829">
      <formula>AND(ISNUMBER(AN33),ISNUMBER(AI33),AN33=AI33)</formula>
    </cfRule>
    <cfRule type="expression" dxfId="2375" priority="828">
      <formula>AND(ISNUMBER(AN33),ISNUMBER(AI33),AN33&gt;AI33)</formula>
    </cfRule>
  </conditionalFormatting>
  <conditionalFormatting sqref="AN39:AN43">
    <cfRule type="expression" dxfId="2374" priority="851">
      <formula>AND(ISNUMBER(AN39),ISNUMBER(AI39),AN39&lt;AI39)</formula>
    </cfRule>
    <cfRule type="expression" dxfId="2373" priority="844">
      <formula>AND(ISNUMBER(AN39),ISNUMBER(AI39),AN39&gt;AI39)</formula>
    </cfRule>
    <cfRule type="expression" dxfId="2372" priority="845">
      <formula>AND(ISNUMBER(AN39),ISNUMBER(AI39),AN39=AI39)</formula>
    </cfRule>
  </conditionalFormatting>
  <conditionalFormatting sqref="AO33:AO37">
    <cfRule type="expression" dxfId="2371" priority="836">
      <formula>AND(ISNUMBER(AO33),ISNUMBER(AI33),AO33&lt;AI33)</formula>
    </cfRule>
    <cfRule type="expression" dxfId="2370" priority="830">
      <formula>AND(ISNUMBER(AO33),ISNUMBER(AI33),AO33&gt;AI33)</formula>
    </cfRule>
    <cfRule type="expression" dxfId="2369" priority="831">
      <formula>AND(ISNUMBER(AO33),ISNUMBER(AI33),AO33=AI33)</formula>
    </cfRule>
  </conditionalFormatting>
  <conditionalFormatting sqref="AO39:AO43">
    <cfRule type="expression" dxfId="2368" priority="852">
      <formula>AND(ISNUMBER(AO39),ISNUMBER(AI39),AO39&lt;AI39)</formula>
    </cfRule>
    <cfRule type="expression" dxfId="2367" priority="847">
      <formula>AND(ISNUMBER(AO39),ISNUMBER(AI39),AO39=AI39)</formula>
    </cfRule>
    <cfRule type="expression" dxfId="2366" priority="846">
      <formula>AND(ISNUMBER(AO39),ISNUMBER(AI39),AO39&gt;AI39)</formula>
    </cfRule>
  </conditionalFormatting>
  <conditionalFormatting sqref="AP23">
    <cfRule type="expression" dxfId="2365" priority="636">
      <formula>AND(ISNUMBER(AP23),COUNT($B23:AP23)&gt;1,AP23&gt;=INDEX($B23:$G23,1,MATCH(TRUE,INDEX(ISNUMBER($B23:$G23),0),0)))</formula>
    </cfRule>
    <cfRule type="expression" dxfId="2364" priority="637">
      <formula>AND(ISNUMBER(AP23),COUNT($B23:AP23)&gt;1,AP23&lt;INDEX($B23:$G23,1,MATCH(TRUE,INDEX(ISNUMBER($B23:$G23),0),0)))</formula>
    </cfRule>
    <cfRule type="expression" dxfId="2363" priority="638">
      <formula>AND(ISNUMBER(AP23),COUNT($B23:AP23)=1)</formula>
    </cfRule>
  </conditionalFormatting>
  <conditionalFormatting sqref="AR33:AR37">
    <cfRule type="expression" dxfId="2362" priority="574">
      <formula>ISNUMBER(AR33)</formula>
    </cfRule>
  </conditionalFormatting>
  <conditionalFormatting sqref="AR39:AR43">
    <cfRule type="expression" dxfId="2361" priority="577">
      <formula>ISNUMBER(AR39)</formula>
    </cfRule>
  </conditionalFormatting>
  <conditionalFormatting sqref="AR75:AU75 AW75:AX75">
    <cfRule type="expression" dxfId="2360" priority="629">
      <formula>AND(ISNUMBER(AR75),ISNUMBER(AR78),AR75&lt;AR78/8)</formula>
    </cfRule>
    <cfRule type="expression" dxfId="2359" priority="628">
      <formula>AND(ISNUMBER(AR75),ISNUMBER(AR78),AR75&gt;=AR78/8)</formula>
    </cfRule>
  </conditionalFormatting>
  <conditionalFormatting sqref="AR76:AU76 AW76:AX76">
    <cfRule type="expression" dxfId="2358" priority="631">
      <formula>AND(ISNUMBER(AR76),ISNUMBER(AR78),AR76&lt;AR78/20)</formula>
    </cfRule>
    <cfRule type="expression" dxfId="2357" priority="630">
      <formula>AND(ISNUMBER(AR76),ISNUMBER(AR78),AR76&gt;=AR78/20)</formula>
    </cfRule>
  </conditionalFormatting>
  <conditionalFormatting sqref="AR77:AU77 AW77:AX77">
    <cfRule type="expression" dxfId="2356" priority="633">
      <formula>AND(ISNUMBER(AR77),ISNUMBER(AR78),AR77&lt;AR78/30)</formula>
    </cfRule>
    <cfRule type="expression" dxfId="2355" priority="632">
      <formula>AND(ISNUMBER(AR77),ISNUMBER(AR78),AR77&gt;=AR78/30)</formula>
    </cfRule>
  </conditionalFormatting>
  <conditionalFormatting sqref="AR78:AU78 AW78:AX78">
    <cfRule type="expression" dxfId="2354" priority="635">
      <formula>AND(ISNUMBER(AR78),ISNUMBER(AR71),AR78&lt;AR71)</formula>
    </cfRule>
    <cfRule type="expression" dxfId="2353" priority="634">
      <formula>AND(ISNUMBER(AR78),ISNUMBER(AR71),AR78&gt;=AR71)</formula>
    </cfRule>
  </conditionalFormatting>
  <conditionalFormatting sqref="AR5:AY5">
    <cfRule type="expression" dxfId="2352" priority="960">
      <formula>IFERROR(AND(AR5&lt;&gt;"",IF(IF(ISNUMBER(AR5),MOD(AR5,1),IF(VALUE(LEFT(AR5,FIND(":",AR5)-1))&gt;=24,1,VALUE(LEFT(AR5,FIND(":",AR5)-1))/24+VALUE(MID(AR5,FIND(":",AR5)+1,2))/1440))&lt;0.5,IF(ISNUMBER(AR5),MOD(AR5,1),IF(VALUE(LEFT(AR5,FIND(":",AR5)-1))&gt;=24,1,VALUE(LEFT(AR5,FIND(":",AR5)-1))/24+VALUE(MID(AR5,FIND(":",AR5)+1,2))/1440))+1,IF(ISNUMBER(AR5),MOD(AR5,1),IF(VALUE(LEFT(AR5,FIND(":",AR5)-1))&gt;=24,1,VALUE(LEFT(AR5,FIND(":",AR5)-1))/24+VALUE(MID(AR5,FIND(":",AR5)+1,2))/1440)))&gt;22/24),FALSE)</formula>
    </cfRule>
    <cfRule type="expression" dxfId="2351" priority="959">
      <formula>IFERROR(AND(AR5&lt;&gt;"",IF(IF(ISNUMBER(AR5),MOD(AR5,1),IF(VALUE(LEFT(AR5,FIND(":",AR5)-1))&gt;=24,1,VALUE(LEFT(AR5,FIND(":",AR5)-1))/24+VALUE(MID(AR5,FIND(":",AR5)+1,2))/1440))&lt;0.5,IF(ISNUMBER(AR5),MOD(AR5,1),IF(VALUE(LEFT(AR5,FIND(":",AR5)-1))&gt;=24,1,VALUE(LEFT(AR5,FIND(":",AR5)-1))/24+VALUE(MID(AR5,FIND(":",AR5)+1,2))/1440))+1,IF(ISNUMBER(AR5),MOD(AR5,1),IF(VALUE(LEFT(AR5,FIND(":",AR5)-1))&gt;=24,1,VALUE(LEFT(AR5,FIND(":",AR5)-1))/24+VALUE(MID(AR5,FIND(":",AR5)+1,2))/1440)))&lt;=22/24),FALSE)</formula>
    </cfRule>
  </conditionalFormatting>
  <conditionalFormatting sqref="AR6:AY6">
    <cfRule type="expression" dxfId="2350" priority="962">
      <formula>IFERROR(AND(AR6&lt;&gt;"",IF(ISNUMBER(AR6),MOD(AR6,1),IF(VALUE(LEFT(AR6,FIND(":",AR6)-1))&gt;=24,1,VALUE(LEFT(AR6,FIND(":",AR6)-1))/24+VALUE(MID(AR6,FIND(":",AR6)+1,2))/1440))&gt;8/24),FALSE)</formula>
    </cfRule>
    <cfRule type="expression" dxfId="2349" priority="961">
      <formula>IFERROR(AND(AR6&lt;&gt;"",IF(ISNUMBER(AR6),MOD(AR6,1),IF(VALUE(LEFT(AR6,FIND(":",AR6)-1))&gt;=24,1,VALUE(LEFT(AR6,FIND(":",AR6)-1))/24+VALUE(MID(AR6,FIND(":",AR6)+1,2))/1440))&lt;=8/24),FALSE)</formula>
    </cfRule>
  </conditionalFormatting>
  <conditionalFormatting sqref="AR7:AY7">
    <cfRule type="expression" dxfId="2348" priority="964">
      <formula>IFERROR(AND(AR7&lt;&gt;"",IF(ISNUMBER(AR7),MOD(AR7,1),VALUE(LEFT(AR7,FIND("h",AR7)-1))/24+VALUE(MID(AR7,FIND("h",AR7)+1,FIND("m",AR7)-FIND("h",AR7)-1))/1440)&lt;9/24),FALSE)</formula>
    </cfRule>
    <cfRule type="expression" dxfId="2347" priority="963">
      <formula>IFERROR(AND(AR7&lt;&gt;"",IF(ISNUMBER(AR7),MOD(AR7,1),VALUE(LEFT(AR7,FIND("h",AR7)-1))/24+VALUE(MID(AR7,FIND("h",AR7)+1,FIND("m",AR7)-FIND("h",AR7)-1))/1440)&gt;=9/24),FALSE)</formula>
    </cfRule>
  </conditionalFormatting>
  <conditionalFormatting sqref="AR74:AY74">
    <cfRule type="expression" dxfId="2346" priority="578">
      <formula>AND(AR74&lt;&gt;"",AR74="6:2:3")</formula>
    </cfRule>
    <cfRule type="expression" dxfId="2345" priority="579">
      <formula>AND(AR74&lt;&gt;"",AR74&lt;&gt;"6:2:3")</formula>
    </cfRule>
  </conditionalFormatting>
  <conditionalFormatting sqref="AS22 AS26:AS31">
    <cfRule type="expression" dxfId="2344" priority="580">
      <formula>AND(ISNUMBER(AS22),ISNUMBER(AR22),AS22=AR22)</formula>
    </cfRule>
    <cfRule type="expression" dxfId="2343" priority="570">
      <formula>AND(ISNUMBER(AS22),ISNUMBER(AR22),AS22&gt;AR22)</formula>
    </cfRule>
    <cfRule type="expression" dxfId="2342" priority="571">
      <formula>AND(ISNUMBER(AS22),ISNUMBER(AR22),AS22&lt;AR22)</formula>
    </cfRule>
  </conditionalFormatting>
  <conditionalFormatting sqref="AS33:AS37">
    <cfRule type="expression" dxfId="2341" priority="573">
      <formula>AND(ISNUMBER(AS33),ISNUMBER(AR33),AS33&lt;AR33)</formula>
    </cfRule>
    <cfRule type="expression" dxfId="2340" priority="572">
      <formula>AND(ISNUMBER(AS33),ISNUMBER(AR33),AS33&gt;AR33)</formula>
    </cfRule>
    <cfRule type="expression" dxfId="2339" priority="596">
      <formula>AND(ISNUMBER(AS33),ISNUMBER(AR33),AS33=AR33)</formula>
    </cfRule>
  </conditionalFormatting>
  <conditionalFormatting sqref="AS39:AS43">
    <cfRule type="expression" dxfId="2338" priority="576">
      <formula>AND(ISNUMBER(AS39),ISNUMBER(AR39),AS39&lt;AR39)</formula>
    </cfRule>
    <cfRule type="expression" dxfId="2337" priority="575">
      <formula>AND(ISNUMBER(AS39),ISNUMBER(AR39),AS39&gt;AR39)</formula>
    </cfRule>
    <cfRule type="expression" dxfId="2336" priority="612">
      <formula>AND(ISNUMBER(AS39),ISNUMBER(AR39),AS39=AR39)</formula>
    </cfRule>
  </conditionalFormatting>
  <conditionalFormatting sqref="AT22 AT26:AT31">
    <cfRule type="expression" dxfId="2335" priority="591">
      <formula>AND(ISNUMBER(AT22),ISNUMBER(AR22),AT22&lt;AR22)</formula>
    </cfRule>
    <cfRule type="expression" dxfId="2334" priority="581">
      <formula>AND(ISNUMBER(AT22),ISNUMBER(AR22),AT22&gt;AR22)</formula>
    </cfRule>
    <cfRule type="expression" dxfId="2333" priority="582">
      <formula>AND(ISNUMBER(AT22),ISNUMBER(AR22),AT22=AR22)</formula>
    </cfRule>
  </conditionalFormatting>
  <conditionalFormatting sqref="AT33:AT37">
    <cfRule type="expression" dxfId="2332" priority="597">
      <formula>AND(ISNUMBER(AT33),ISNUMBER(AR33),AT33&gt;AR33)</formula>
    </cfRule>
    <cfRule type="expression" dxfId="2331" priority="598">
      <formula>AND(ISNUMBER(AT33),ISNUMBER(AR33),AT33=AR33)</formula>
    </cfRule>
    <cfRule type="expression" dxfId="2330" priority="607">
      <formula>AND(ISNUMBER(AT33),ISNUMBER(AR33),AT33&lt;AR33)</formula>
    </cfRule>
  </conditionalFormatting>
  <conditionalFormatting sqref="AT39:AT43">
    <cfRule type="expression" dxfId="2329" priority="614">
      <formula>AND(ISNUMBER(AT39),ISNUMBER(AR39),AT39=AR39)</formula>
    </cfRule>
    <cfRule type="expression" dxfId="2328" priority="623">
      <formula>AND(ISNUMBER(AT39),ISNUMBER(AR39),AT39&lt;AR39)</formula>
    </cfRule>
    <cfRule type="expression" dxfId="2327" priority="613">
      <formula>AND(ISNUMBER(AT39),ISNUMBER(AR39),AT39&gt;AR39)</formula>
    </cfRule>
  </conditionalFormatting>
  <conditionalFormatting sqref="AU22 AU26:AU31">
    <cfRule type="expression" dxfId="2326" priority="584">
      <formula>AND(ISNUMBER(AU22),ISNUMBER(AR22),AU22=AR22)</formula>
    </cfRule>
    <cfRule type="expression" dxfId="2325" priority="592">
      <formula>AND(ISNUMBER(AU22),ISNUMBER(AR22),AU22&lt;AR22)</formula>
    </cfRule>
    <cfRule type="expression" dxfId="2324" priority="583">
      <formula>AND(ISNUMBER(AU22),ISNUMBER(AR22),AU22&gt;AR22)</formula>
    </cfRule>
  </conditionalFormatting>
  <conditionalFormatting sqref="AU33:AU37">
    <cfRule type="expression" dxfId="2323" priority="608">
      <formula>AND(ISNUMBER(AU33),ISNUMBER(AR33),AU33&lt;AR33)</formula>
    </cfRule>
    <cfRule type="expression" dxfId="2322" priority="599">
      <formula>AND(ISNUMBER(AU33),ISNUMBER(AR33),AU33&gt;AR33)</formula>
    </cfRule>
    <cfRule type="expression" dxfId="2321" priority="600">
      <formula>AND(ISNUMBER(AU33),ISNUMBER(AR33),AU33=AR33)</formula>
    </cfRule>
  </conditionalFormatting>
  <conditionalFormatting sqref="AU39:AU43">
    <cfRule type="expression" dxfId="2320" priority="616">
      <formula>AND(ISNUMBER(AU39),ISNUMBER(AR39),AU39=AR39)</formula>
    </cfRule>
    <cfRule type="expression" dxfId="2319" priority="615">
      <formula>AND(ISNUMBER(AU39),ISNUMBER(AR39),AU39&gt;AR39)</formula>
    </cfRule>
    <cfRule type="expression" dxfId="2318" priority="624">
      <formula>AND(ISNUMBER(AU39),ISNUMBER(AR39),AU39&lt;AR39)</formula>
    </cfRule>
  </conditionalFormatting>
  <conditionalFormatting sqref="AV22 AV26:AV31">
    <cfRule type="expression" dxfId="2317" priority="586">
      <formula>AND(ISNUMBER(AV22),ISNUMBER(AR22),AV22=AR22)</formula>
    </cfRule>
    <cfRule type="expression" dxfId="2316" priority="593">
      <formula>AND(ISNUMBER(AV22),ISNUMBER(AR22),AV22&lt;AR22)</formula>
    </cfRule>
    <cfRule type="expression" dxfId="2315" priority="585">
      <formula>AND(ISNUMBER(AV22),ISNUMBER(AR22),AV22&gt;AR22)</formula>
    </cfRule>
  </conditionalFormatting>
  <conditionalFormatting sqref="AV33:AV37">
    <cfRule type="expression" dxfId="2314" priority="602">
      <formula>AND(ISNUMBER(AV33),ISNUMBER(AR33),AV33=AR33)</formula>
    </cfRule>
    <cfRule type="expression" dxfId="2313" priority="609">
      <formula>AND(ISNUMBER(AV33),ISNUMBER(AR33),AV33&lt;AR33)</formula>
    </cfRule>
    <cfRule type="expression" dxfId="2312" priority="601">
      <formula>AND(ISNUMBER(AV33),ISNUMBER(AR33),AV33&gt;AR33)</formula>
    </cfRule>
  </conditionalFormatting>
  <conditionalFormatting sqref="AV39:AV43">
    <cfRule type="expression" dxfId="2311" priority="625">
      <formula>AND(ISNUMBER(AV39),ISNUMBER(AR39),AV39&lt;AR39)</formula>
    </cfRule>
    <cfRule type="expression" dxfId="2310" priority="618">
      <formula>AND(ISNUMBER(AV39),ISNUMBER(AR39),AV39=AR39)</formula>
    </cfRule>
    <cfRule type="expression" dxfId="2309" priority="617">
      <formula>AND(ISNUMBER(AV39),ISNUMBER(AR39),AV39&gt;AR39)</formula>
    </cfRule>
  </conditionalFormatting>
  <conditionalFormatting sqref="AW22 AW26:AW31">
    <cfRule type="expression" dxfId="2308" priority="594">
      <formula>AND(ISNUMBER(AW22),ISNUMBER(AR22),AW22&lt;AR22)</formula>
    </cfRule>
    <cfRule type="expression" dxfId="2307" priority="587">
      <formula>AND(ISNUMBER(AW22),ISNUMBER(AR22),AW22&gt;AR22)</formula>
    </cfRule>
    <cfRule type="expression" dxfId="2306" priority="588">
      <formula>AND(ISNUMBER(AW22),ISNUMBER(AR22),AW22=AR22)</formula>
    </cfRule>
  </conditionalFormatting>
  <conditionalFormatting sqref="AW33:AW37">
    <cfRule type="expression" dxfId="2305" priority="603">
      <formula>AND(ISNUMBER(AW33),ISNUMBER(AR33),AW33&gt;AR33)</formula>
    </cfRule>
    <cfRule type="expression" dxfId="2304" priority="604">
      <formula>AND(ISNUMBER(AW33),ISNUMBER(AR33),AW33=AR33)</formula>
    </cfRule>
    <cfRule type="expression" dxfId="2303" priority="610">
      <formula>AND(ISNUMBER(AW33),ISNUMBER(AR33),AW33&lt;AR33)</formula>
    </cfRule>
  </conditionalFormatting>
  <conditionalFormatting sqref="AW39:AW43">
    <cfRule type="expression" dxfId="2302" priority="626">
      <formula>AND(ISNUMBER(AW39),ISNUMBER(AR39),AW39&lt;AR39)</formula>
    </cfRule>
    <cfRule type="expression" dxfId="2301" priority="619">
      <formula>AND(ISNUMBER(AW39),ISNUMBER(AR39),AW39&gt;AR39)</formula>
    </cfRule>
    <cfRule type="expression" dxfId="2300" priority="620">
      <formula>AND(ISNUMBER(AW39),ISNUMBER(AR39),AW39=AR39)</formula>
    </cfRule>
  </conditionalFormatting>
  <conditionalFormatting sqref="AX22 AX26:AX31">
    <cfRule type="expression" dxfId="2299" priority="595">
      <formula>AND(ISNUMBER(AX22),ISNUMBER(AR22),AX22&lt;AR22)</formula>
    </cfRule>
    <cfRule type="expression" dxfId="2298" priority="590">
      <formula>AND(ISNUMBER(AX22),ISNUMBER(AR22),AX22=AR22)</formula>
    </cfRule>
    <cfRule type="expression" dxfId="2297" priority="589">
      <formula>AND(ISNUMBER(AX22),ISNUMBER(AR22),AX22&gt;AR22)</formula>
    </cfRule>
  </conditionalFormatting>
  <conditionalFormatting sqref="AX33:AX37">
    <cfRule type="expression" dxfId="2296" priority="605">
      <formula>AND(ISNUMBER(AX33),ISNUMBER(AR33),AX33&gt;AR33)</formula>
    </cfRule>
    <cfRule type="expression" dxfId="2295" priority="606">
      <formula>AND(ISNUMBER(AX33),ISNUMBER(AR33),AX33=AR33)</formula>
    </cfRule>
    <cfRule type="expression" dxfId="2294" priority="611">
      <formula>AND(ISNUMBER(AX33),ISNUMBER(AR33),AX33&lt;AR33)</formula>
    </cfRule>
  </conditionalFormatting>
  <conditionalFormatting sqref="AX39:AX43">
    <cfRule type="expression" dxfId="2293" priority="621">
      <formula>AND(ISNUMBER(AX39),ISNUMBER(AR39),AX39&gt;AR39)</formula>
    </cfRule>
    <cfRule type="expression" dxfId="2292" priority="622">
      <formula>AND(ISNUMBER(AX39),ISNUMBER(AR39),AX39=AR39)</formula>
    </cfRule>
    <cfRule type="expression" dxfId="2291" priority="627">
      <formula>AND(ISNUMBER(AX39),ISNUMBER(AR39),AX39&lt;AR39)</formula>
    </cfRule>
  </conditionalFormatting>
  <conditionalFormatting sqref="BA33:BA37">
    <cfRule type="expression" dxfId="2290" priority="508">
      <formula>ISNUMBER(BA33)</formula>
    </cfRule>
  </conditionalFormatting>
  <conditionalFormatting sqref="BA39:BA43">
    <cfRule type="expression" dxfId="2289" priority="511">
      <formula>ISNUMBER(BA39)</formula>
    </cfRule>
  </conditionalFormatting>
  <conditionalFormatting sqref="BA75:BD75 BF75:BG75">
    <cfRule type="expression" dxfId="2288" priority="563">
      <formula>AND(ISNUMBER(BA75),ISNUMBER(BA78),BA75&lt;BA78/8)</formula>
    </cfRule>
    <cfRule type="expression" dxfId="2287" priority="562">
      <formula>AND(ISNUMBER(BA75),ISNUMBER(BA78),BA75&gt;=BA78/8)</formula>
    </cfRule>
  </conditionalFormatting>
  <conditionalFormatting sqref="BA76:BD76 BF76:BG76">
    <cfRule type="expression" dxfId="2286" priority="565">
      <formula>AND(ISNUMBER(BA76),ISNUMBER(BA78),BA76&lt;BA78/20)</formula>
    </cfRule>
    <cfRule type="expression" dxfId="2285" priority="564">
      <formula>AND(ISNUMBER(BA76),ISNUMBER(BA78),BA76&gt;=BA78/20)</formula>
    </cfRule>
  </conditionalFormatting>
  <conditionalFormatting sqref="BA77:BD77 BF77:BG77">
    <cfRule type="expression" dxfId="2284" priority="567">
      <formula>AND(ISNUMBER(BA77),ISNUMBER(BA78),BA77&lt;BA78/30)</formula>
    </cfRule>
    <cfRule type="expression" dxfId="2283" priority="566">
      <formula>AND(ISNUMBER(BA77),ISNUMBER(BA78),BA77&gt;=BA78/30)</formula>
    </cfRule>
  </conditionalFormatting>
  <conditionalFormatting sqref="BA78:BD78 BF78:BG78">
    <cfRule type="expression" dxfId="2282" priority="569">
      <formula>AND(ISNUMBER(BA78),ISNUMBER(BA71),BA78&lt;BA71)</formula>
    </cfRule>
    <cfRule type="expression" dxfId="2281" priority="568">
      <formula>AND(ISNUMBER(BA78),ISNUMBER(BA71),BA78&gt;=BA71)</formula>
    </cfRule>
  </conditionalFormatting>
  <conditionalFormatting sqref="BA5:BH5">
    <cfRule type="expression" dxfId="2280" priority="966">
      <formula>IFERROR(AND(BA5&lt;&gt;"",IF(IF(ISNUMBER(BA5),MOD(BA5,1),IF(VALUE(LEFT(BA5,FIND(":",BA5)-1))&gt;=24,1,VALUE(LEFT(BA5,FIND(":",BA5)-1))/24+VALUE(MID(BA5,FIND(":",BA5)+1,2))/1440))&lt;0.5,IF(ISNUMBER(BA5),MOD(BA5,1),IF(VALUE(LEFT(BA5,FIND(":",BA5)-1))&gt;=24,1,VALUE(LEFT(BA5,FIND(":",BA5)-1))/24+VALUE(MID(BA5,FIND(":",BA5)+1,2))/1440))+1,IF(ISNUMBER(BA5),MOD(BA5,1),IF(VALUE(LEFT(BA5,FIND(":",BA5)-1))&gt;=24,1,VALUE(LEFT(BA5,FIND(":",BA5)-1))/24+VALUE(MID(BA5,FIND(":",BA5)+1,2))/1440)))&gt;22/24),FALSE)</formula>
    </cfRule>
    <cfRule type="expression" dxfId="2279" priority="965">
      <formula>IFERROR(AND(BA5&lt;&gt;"",IF(IF(ISNUMBER(BA5),MOD(BA5,1),IF(VALUE(LEFT(BA5,FIND(":",BA5)-1))&gt;=24,1,VALUE(LEFT(BA5,FIND(":",BA5)-1))/24+VALUE(MID(BA5,FIND(":",BA5)+1,2))/1440))&lt;0.5,IF(ISNUMBER(BA5),MOD(BA5,1),IF(VALUE(LEFT(BA5,FIND(":",BA5)-1))&gt;=24,1,VALUE(LEFT(BA5,FIND(":",BA5)-1))/24+VALUE(MID(BA5,FIND(":",BA5)+1,2))/1440))+1,IF(ISNUMBER(BA5),MOD(BA5,1),IF(VALUE(LEFT(BA5,FIND(":",BA5)-1))&gt;=24,1,VALUE(LEFT(BA5,FIND(":",BA5)-1))/24+VALUE(MID(BA5,FIND(":",BA5)+1,2))/1440)))&lt;=22/24),FALSE)</formula>
    </cfRule>
  </conditionalFormatting>
  <conditionalFormatting sqref="BA6:BH6">
    <cfRule type="expression" dxfId="2278" priority="968">
      <formula>IFERROR(AND(BA6&lt;&gt;"",IF(ISNUMBER(BA6),MOD(BA6,1),IF(VALUE(LEFT(BA6,FIND(":",BA6)-1))&gt;=24,1,VALUE(LEFT(BA6,FIND(":",BA6)-1))/24+VALUE(MID(BA6,FIND(":",BA6)+1,2))/1440))&gt;8/24),FALSE)</formula>
    </cfRule>
    <cfRule type="expression" dxfId="2277" priority="967">
      <formula>IFERROR(AND(BA6&lt;&gt;"",IF(ISNUMBER(BA6),MOD(BA6,1),IF(VALUE(LEFT(BA6,FIND(":",BA6)-1))&gt;=24,1,VALUE(LEFT(BA6,FIND(":",BA6)-1))/24+VALUE(MID(BA6,FIND(":",BA6)+1,2))/1440))&lt;=8/24),FALSE)</formula>
    </cfRule>
  </conditionalFormatting>
  <conditionalFormatting sqref="BA7:BH7">
    <cfRule type="expression" dxfId="2276" priority="970">
      <formula>IFERROR(AND(BA7&lt;&gt;"",IF(ISNUMBER(BA7),MOD(BA7,1),VALUE(LEFT(BA7,FIND("h",BA7)-1))/24+VALUE(MID(BA7,FIND("h",BA7)+1,FIND("m",BA7)-FIND("h",BA7)-1))/1440)&lt;9/24),FALSE)</formula>
    </cfRule>
    <cfRule type="expression" dxfId="2275" priority="969">
      <formula>IFERROR(AND(BA7&lt;&gt;"",IF(ISNUMBER(BA7),MOD(BA7,1),VALUE(LEFT(BA7,FIND("h",BA7)-1))/24+VALUE(MID(BA7,FIND("h",BA7)+1,FIND("m",BA7)-FIND("h",BA7)-1))/1440)&gt;=9/24),FALSE)</formula>
    </cfRule>
  </conditionalFormatting>
  <conditionalFormatting sqref="BA74:BH74">
    <cfRule type="expression" dxfId="2274" priority="512">
      <formula>AND(BA74&lt;&gt;"",BA74="6:2:3")</formula>
    </cfRule>
    <cfRule type="expression" dxfId="2273" priority="513">
      <formula>AND(BA74&lt;&gt;"",BA74&lt;&gt;"6:2:3")</formula>
    </cfRule>
  </conditionalFormatting>
  <conditionalFormatting sqref="BB22 BB26:BB31">
    <cfRule type="expression" dxfId="2272" priority="505">
      <formula>AND(ISNUMBER(BB22),ISNUMBER(BA22),BB22&lt;BA22)</formula>
    </cfRule>
    <cfRule type="expression" dxfId="2271" priority="514">
      <formula>AND(ISNUMBER(BB22),ISNUMBER(BA22),BB22=BA22)</formula>
    </cfRule>
    <cfRule type="expression" dxfId="2270" priority="504">
      <formula>AND(ISNUMBER(BB22),ISNUMBER(BA22),BB22&gt;BA22)</formula>
    </cfRule>
  </conditionalFormatting>
  <conditionalFormatting sqref="BB33:BB37">
    <cfRule type="expression" dxfId="2269" priority="506">
      <formula>AND(ISNUMBER(BB33),ISNUMBER(BA33),BB33&gt;BA33)</formula>
    </cfRule>
    <cfRule type="expression" dxfId="2268" priority="530">
      <formula>AND(ISNUMBER(BB33),ISNUMBER(BA33),BB33=BA33)</formula>
    </cfRule>
    <cfRule type="expression" dxfId="2267" priority="507">
      <formula>AND(ISNUMBER(BB33),ISNUMBER(BA33),BB33&lt;BA33)</formula>
    </cfRule>
  </conditionalFormatting>
  <conditionalFormatting sqref="BB39:BB43">
    <cfRule type="expression" dxfId="2266" priority="509">
      <formula>AND(ISNUMBER(BB39),ISNUMBER(BA39),BB39&gt;BA39)</formula>
    </cfRule>
    <cfRule type="expression" dxfId="2265" priority="510">
      <formula>AND(ISNUMBER(BB39),ISNUMBER(BA39),BB39&lt;BA39)</formula>
    </cfRule>
    <cfRule type="expression" dxfId="2264" priority="546">
      <formula>AND(ISNUMBER(BB39),ISNUMBER(BA39),BB39=BA39)</formula>
    </cfRule>
  </conditionalFormatting>
  <conditionalFormatting sqref="BC22 BC26:BC31">
    <cfRule type="expression" dxfId="2263" priority="525">
      <formula>AND(ISNUMBER(BC22),ISNUMBER(BA22),BC22&lt;BA22)</formula>
    </cfRule>
    <cfRule type="expression" dxfId="2262" priority="516">
      <formula>AND(ISNUMBER(BC22),ISNUMBER(BA22),BC22=BA22)</formula>
    </cfRule>
    <cfRule type="expression" dxfId="2261" priority="515">
      <formula>AND(ISNUMBER(BC22),ISNUMBER(BA22),BC22&gt;BA22)</formula>
    </cfRule>
  </conditionalFormatting>
  <conditionalFormatting sqref="BC33:BC37">
    <cfRule type="expression" dxfId="2260" priority="531">
      <formula>AND(ISNUMBER(BC33),ISNUMBER(BA33),BC33&gt;BA33)</formula>
    </cfRule>
    <cfRule type="expression" dxfId="2259" priority="532">
      <formula>AND(ISNUMBER(BC33),ISNUMBER(BA33),BC33=BA33)</formula>
    </cfRule>
    <cfRule type="expression" dxfId="2258" priority="541">
      <formula>AND(ISNUMBER(BC33),ISNUMBER(BA33),BC33&lt;BA33)</formula>
    </cfRule>
  </conditionalFormatting>
  <conditionalFormatting sqref="BC39:BC43">
    <cfRule type="expression" dxfId="2257" priority="547">
      <formula>AND(ISNUMBER(BC39),ISNUMBER(BA39),BC39&gt;BA39)</formula>
    </cfRule>
    <cfRule type="expression" dxfId="2256" priority="557">
      <formula>AND(ISNUMBER(BC39),ISNUMBER(BA39),BC39&lt;BA39)</formula>
    </cfRule>
    <cfRule type="expression" dxfId="2255" priority="548">
      <formula>AND(ISNUMBER(BC39),ISNUMBER(BA39),BC39=BA39)</formula>
    </cfRule>
  </conditionalFormatting>
  <conditionalFormatting sqref="BD22 BD26:BD31">
    <cfRule type="expression" dxfId="2254" priority="517">
      <formula>AND(ISNUMBER(BD22),ISNUMBER(BA22),BD22&gt;BA22)</formula>
    </cfRule>
    <cfRule type="expression" dxfId="2253" priority="526">
      <formula>AND(ISNUMBER(BD22),ISNUMBER(BA22),BD22&lt;BA22)</formula>
    </cfRule>
    <cfRule type="expression" dxfId="2252" priority="518">
      <formula>AND(ISNUMBER(BD22),ISNUMBER(BA22),BD22=BA22)</formula>
    </cfRule>
  </conditionalFormatting>
  <conditionalFormatting sqref="BD33:BD37">
    <cfRule type="expression" dxfId="2251" priority="534">
      <formula>AND(ISNUMBER(BD33),ISNUMBER(BA33),BD33=BA33)</formula>
    </cfRule>
    <cfRule type="expression" dxfId="2250" priority="533">
      <formula>AND(ISNUMBER(BD33),ISNUMBER(BA33),BD33&gt;BA33)</formula>
    </cfRule>
    <cfRule type="expression" dxfId="2249" priority="542">
      <formula>AND(ISNUMBER(BD33),ISNUMBER(BA33),BD33&lt;BA33)</formula>
    </cfRule>
  </conditionalFormatting>
  <conditionalFormatting sqref="BD39:BD43">
    <cfRule type="expression" dxfId="2248" priority="549">
      <formula>AND(ISNUMBER(BD39),ISNUMBER(BA39),BD39&gt;BA39)</formula>
    </cfRule>
    <cfRule type="expression" dxfId="2247" priority="558">
      <formula>AND(ISNUMBER(BD39),ISNUMBER(BA39),BD39&lt;BA39)</formula>
    </cfRule>
    <cfRule type="expression" dxfId="2246" priority="550">
      <formula>AND(ISNUMBER(BD39),ISNUMBER(BA39),BD39=BA39)</formula>
    </cfRule>
  </conditionalFormatting>
  <conditionalFormatting sqref="BE22 BE26:BE31">
    <cfRule type="expression" dxfId="2245" priority="527">
      <formula>AND(ISNUMBER(BE22),ISNUMBER(BA22),BE22&lt;BA22)</formula>
    </cfRule>
    <cfRule type="expression" dxfId="2244" priority="520">
      <formula>AND(ISNUMBER(BE22),ISNUMBER(BA22),BE22=BA22)</formula>
    </cfRule>
    <cfRule type="expression" dxfId="2243" priority="519">
      <formula>AND(ISNUMBER(BE22),ISNUMBER(BA22),BE22&gt;BA22)</formula>
    </cfRule>
  </conditionalFormatting>
  <conditionalFormatting sqref="BE33:BE37">
    <cfRule type="expression" dxfId="2242" priority="536">
      <formula>AND(ISNUMBER(BE33),ISNUMBER(BA33),BE33=BA33)</formula>
    </cfRule>
    <cfRule type="expression" dxfId="2241" priority="535">
      <formula>AND(ISNUMBER(BE33),ISNUMBER(BA33),BE33&gt;BA33)</formula>
    </cfRule>
    <cfRule type="expression" dxfId="2240" priority="543">
      <formula>AND(ISNUMBER(BE33),ISNUMBER(BA33),BE33&lt;BA33)</formula>
    </cfRule>
  </conditionalFormatting>
  <conditionalFormatting sqref="BE39:BE43">
    <cfRule type="expression" dxfId="2239" priority="552">
      <formula>AND(ISNUMBER(BE39),ISNUMBER(BA39),BE39=BA39)</formula>
    </cfRule>
    <cfRule type="expression" dxfId="2238" priority="551">
      <formula>AND(ISNUMBER(BE39),ISNUMBER(BA39),BE39&gt;BA39)</formula>
    </cfRule>
    <cfRule type="expression" dxfId="2237" priority="559">
      <formula>AND(ISNUMBER(BE39),ISNUMBER(BA39),BE39&lt;BA39)</formula>
    </cfRule>
  </conditionalFormatting>
  <conditionalFormatting sqref="BF22 BF26:BF31">
    <cfRule type="expression" dxfId="2236" priority="528">
      <formula>AND(ISNUMBER(BF22),ISNUMBER(BA22),BF22&lt;BA22)</formula>
    </cfRule>
    <cfRule type="expression" dxfId="2235" priority="522">
      <formula>AND(ISNUMBER(BF22),ISNUMBER(BA22),BF22=BA22)</formula>
    </cfRule>
    <cfRule type="expression" dxfId="2234" priority="521">
      <formula>AND(ISNUMBER(BF22),ISNUMBER(BA22),BF22&gt;BA22)</formula>
    </cfRule>
  </conditionalFormatting>
  <conditionalFormatting sqref="BF33:BF37">
    <cfRule type="expression" dxfId="2233" priority="538">
      <formula>AND(ISNUMBER(BF33),ISNUMBER(BA33),BF33=BA33)</formula>
    </cfRule>
    <cfRule type="expression" dxfId="2232" priority="537">
      <formula>AND(ISNUMBER(BF33),ISNUMBER(BA33),BF33&gt;BA33)</formula>
    </cfRule>
    <cfRule type="expression" dxfId="2231" priority="544">
      <formula>AND(ISNUMBER(BF33),ISNUMBER(BA33),BF33&lt;BA33)</formula>
    </cfRule>
  </conditionalFormatting>
  <conditionalFormatting sqref="BF39:BF43">
    <cfRule type="expression" dxfId="2230" priority="553">
      <formula>AND(ISNUMBER(BF39),ISNUMBER(BA39),BF39&gt;BA39)</formula>
    </cfRule>
    <cfRule type="expression" dxfId="2229" priority="560">
      <formula>AND(ISNUMBER(BF39),ISNUMBER(BA39),BF39&lt;BA39)</formula>
    </cfRule>
    <cfRule type="expression" dxfId="2228" priority="554">
      <formula>AND(ISNUMBER(BF39),ISNUMBER(BA39),BF39=BA39)</formula>
    </cfRule>
  </conditionalFormatting>
  <conditionalFormatting sqref="BG22 BG26:BG31">
    <cfRule type="expression" dxfId="2227" priority="529">
      <formula>AND(ISNUMBER(BG22),ISNUMBER(BA22),BG22&lt;BA22)</formula>
    </cfRule>
    <cfRule type="expression" dxfId="2226" priority="524">
      <formula>AND(ISNUMBER(BG22),ISNUMBER(BA22),BG22=BA22)</formula>
    </cfRule>
    <cfRule type="expression" dxfId="2225" priority="523">
      <formula>AND(ISNUMBER(BG22),ISNUMBER(BA22),BG22&gt;BA22)</formula>
    </cfRule>
  </conditionalFormatting>
  <conditionalFormatting sqref="BG33:BG37">
    <cfRule type="expression" dxfId="2224" priority="545">
      <formula>AND(ISNUMBER(BG33),ISNUMBER(BA33),BG33&lt;BA33)</formula>
    </cfRule>
    <cfRule type="expression" dxfId="2223" priority="539">
      <formula>AND(ISNUMBER(BG33),ISNUMBER(BA33),BG33&gt;BA33)</formula>
    </cfRule>
    <cfRule type="expression" dxfId="2222" priority="540">
      <formula>AND(ISNUMBER(BG33),ISNUMBER(BA33),BG33=BA33)</formula>
    </cfRule>
  </conditionalFormatting>
  <conditionalFormatting sqref="BG39:BG43">
    <cfRule type="expression" dxfId="2221" priority="555">
      <formula>AND(ISNUMBER(BG39),ISNUMBER(BA39),BG39&gt;BA39)</formula>
    </cfRule>
    <cfRule type="expression" dxfId="2220" priority="556">
      <formula>AND(ISNUMBER(BG39),ISNUMBER(BA39),BG39=BA39)</formula>
    </cfRule>
    <cfRule type="expression" dxfId="2219" priority="561">
      <formula>AND(ISNUMBER(BG39),ISNUMBER(BA39),BG39&lt;BA39)</formula>
    </cfRule>
  </conditionalFormatting>
  <conditionalFormatting sqref="BH23">
    <cfRule type="expression" dxfId="2218" priority="503">
      <formula>AND(ISNUMBER(BH23),COUNT($B23:BH23)=1)</formula>
    </cfRule>
    <cfRule type="expression" dxfId="2217" priority="501">
      <formula>AND(ISNUMBER(BH23),COUNT($B23:BH23)&gt;1,BH23&gt;=INDEX($B23:$G23,1,MATCH(TRUE,INDEX(ISNUMBER($B23:$G23),0),0)))</formula>
    </cfRule>
    <cfRule type="expression" dxfId="2216" priority="502">
      <formula>AND(ISNUMBER(BH23),COUNT($B23:BH23)&gt;1,BH23&lt;INDEX($B23:$G23,1,MATCH(TRUE,INDEX(ISNUMBER($B23:$G23),0),0)))</formula>
    </cfRule>
  </conditionalFormatting>
  <conditionalFormatting sqref="BJ33:BJ37">
    <cfRule type="expression" dxfId="2215" priority="439">
      <formula>ISNUMBER(BJ33)</formula>
    </cfRule>
  </conditionalFormatting>
  <conditionalFormatting sqref="BJ39:BJ43">
    <cfRule type="expression" dxfId="2214" priority="442">
      <formula>ISNUMBER(BJ39)</formula>
    </cfRule>
  </conditionalFormatting>
  <conditionalFormatting sqref="BJ75:BM75 BO75:BP75">
    <cfRule type="expression" dxfId="2213" priority="493">
      <formula>AND(ISNUMBER(BJ75),ISNUMBER(BJ78),BJ75&gt;=BJ78/8)</formula>
    </cfRule>
    <cfRule type="expression" dxfId="2212" priority="494">
      <formula>AND(ISNUMBER(BJ75),ISNUMBER(BJ78),BJ75&lt;BJ78/8)</formula>
    </cfRule>
  </conditionalFormatting>
  <conditionalFormatting sqref="BJ76:BM76 BO76:BP76">
    <cfRule type="expression" dxfId="2211" priority="496">
      <formula>AND(ISNUMBER(BJ76),ISNUMBER(BJ78),BJ76&lt;BJ78/20)</formula>
    </cfRule>
    <cfRule type="expression" dxfId="2210" priority="495">
      <formula>AND(ISNUMBER(BJ76),ISNUMBER(BJ78),BJ76&gt;=BJ78/20)</formula>
    </cfRule>
  </conditionalFormatting>
  <conditionalFormatting sqref="BJ77:BM77 BO77:BP77">
    <cfRule type="expression" dxfId="2209" priority="498">
      <formula>AND(ISNUMBER(BJ77),ISNUMBER(BJ78),BJ77&lt;BJ78/30)</formula>
    </cfRule>
    <cfRule type="expression" dxfId="2208" priority="497">
      <formula>AND(ISNUMBER(BJ77),ISNUMBER(BJ78),BJ77&gt;=BJ78/30)</formula>
    </cfRule>
  </conditionalFormatting>
  <conditionalFormatting sqref="BJ78:BM78 BO78:BP78">
    <cfRule type="expression" dxfId="2207" priority="500">
      <formula>AND(ISNUMBER(BJ78),ISNUMBER(BJ71),BJ78&lt;BJ71)</formula>
    </cfRule>
    <cfRule type="expression" dxfId="2206" priority="499">
      <formula>AND(ISNUMBER(BJ78),ISNUMBER(BJ71),BJ78&gt;=BJ71)</formula>
    </cfRule>
  </conditionalFormatting>
  <conditionalFormatting sqref="BJ5:BQ5">
    <cfRule type="expression" dxfId="2205" priority="971">
      <formula>IFERROR(AND(BJ5&lt;&gt;"",IF(IF(ISNUMBER(BJ5),MOD(BJ5,1),IF(VALUE(LEFT(BJ5,FIND(":",BJ5)-1))&gt;=24,1,VALUE(LEFT(BJ5,FIND(":",BJ5)-1))/24+VALUE(MID(BJ5,FIND(":",BJ5)+1,2))/1440))&lt;0.5,IF(ISNUMBER(BJ5),MOD(BJ5,1),IF(VALUE(LEFT(BJ5,FIND(":",BJ5)-1))&gt;=24,1,VALUE(LEFT(BJ5,FIND(":",BJ5)-1))/24+VALUE(MID(BJ5,FIND(":",BJ5)+1,2))/1440))+1,IF(ISNUMBER(BJ5),MOD(BJ5,1),IF(VALUE(LEFT(BJ5,FIND(":",BJ5)-1))&gt;=24,1,VALUE(LEFT(BJ5,FIND(":",BJ5)-1))/24+VALUE(MID(BJ5,FIND(":",BJ5)+1,2))/1440)))&lt;=22/24),FALSE)</formula>
    </cfRule>
    <cfRule type="expression" dxfId="2204" priority="972">
      <formula>IFERROR(AND(BJ5&lt;&gt;"",IF(IF(ISNUMBER(BJ5),MOD(BJ5,1),IF(VALUE(LEFT(BJ5,FIND(":",BJ5)-1))&gt;=24,1,VALUE(LEFT(BJ5,FIND(":",BJ5)-1))/24+VALUE(MID(BJ5,FIND(":",BJ5)+1,2))/1440))&lt;0.5,IF(ISNUMBER(BJ5),MOD(BJ5,1),IF(VALUE(LEFT(BJ5,FIND(":",BJ5)-1))&gt;=24,1,VALUE(LEFT(BJ5,FIND(":",BJ5)-1))/24+VALUE(MID(BJ5,FIND(":",BJ5)+1,2))/1440))+1,IF(ISNUMBER(BJ5),MOD(BJ5,1),IF(VALUE(LEFT(BJ5,FIND(":",BJ5)-1))&gt;=24,1,VALUE(LEFT(BJ5,FIND(":",BJ5)-1))/24+VALUE(MID(BJ5,FIND(":",BJ5)+1,2))/1440)))&gt;22/24),FALSE)</formula>
    </cfRule>
  </conditionalFormatting>
  <conditionalFormatting sqref="BJ6:BQ6">
    <cfRule type="expression" dxfId="2203" priority="973">
      <formula>IFERROR(AND(BJ6&lt;&gt;"",IF(ISNUMBER(BJ6),MOD(BJ6,1),IF(VALUE(LEFT(BJ6,FIND(":",BJ6)-1))&gt;=24,1,VALUE(LEFT(BJ6,FIND(":",BJ6)-1))/24+VALUE(MID(BJ6,FIND(":",BJ6)+1,2))/1440))&lt;=8/24),FALSE)</formula>
    </cfRule>
    <cfRule type="expression" dxfId="2202" priority="974">
      <formula>IFERROR(AND(BJ6&lt;&gt;"",IF(ISNUMBER(BJ6),MOD(BJ6,1),IF(VALUE(LEFT(BJ6,FIND(":",BJ6)-1))&gt;=24,1,VALUE(LEFT(BJ6,FIND(":",BJ6)-1))/24+VALUE(MID(BJ6,FIND(":",BJ6)+1,2))/1440))&gt;8/24),FALSE)</formula>
    </cfRule>
  </conditionalFormatting>
  <conditionalFormatting sqref="BJ7:BQ7">
    <cfRule type="expression" dxfId="2201" priority="975">
      <formula>IFERROR(AND(BJ7&lt;&gt;"",IF(ISNUMBER(BJ7),MOD(BJ7,1),VALUE(LEFT(BJ7,FIND("h",BJ7)-1))/24+VALUE(MID(BJ7,FIND("h",BJ7)+1,FIND("m",BJ7)-FIND("h",BJ7)-1))/1440)&gt;=9/24),FALSE)</formula>
    </cfRule>
    <cfRule type="expression" dxfId="2200" priority="976">
      <formula>IFERROR(AND(BJ7&lt;&gt;"",IF(ISNUMBER(BJ7),MOD(BJ7,1),VALUE(LEFT(BJ7,FIND("h",BJ7)-1))/24+VALUE(MID(BJ7,FIND("h",BJ7)+1,FIND("m",BJ7)-FIND("h",BJ7)-1))/1440)&lt;9/24),FALSE)</formula>
    </cfRule>
  </conditionalFormatting>
  <conditionalFormatting sqref="BJ74:BQ74">
    <cfRule type="expression" dxfId="2199" priority="443">
      <formula>AND(BJ74&lt;&gt;"",BJ74="6:2:3")</formula>
    </cfRule>
    <cfRule type="expression" dxfId="2198" priority="444">
      <formula>AND(BJ74&lt;&gt;"",BJ74&lt;&gt;"6:2:3")</formula>
    </cfRule>
  </conditionalFormatting>
  <conditionalFormatting sqref="BK22 BK26:BK31">
    <cfRule type="expression" dxfId="2197" priority="435">
      <formula>AND(ISNUMBER(BK22),ISNUMBER(BJ22),BK22&gt;BJ22)</formula>
    </cfRule>
    <cfRule type="expression" dxfId="2196" priority="436">
      <formula>AND(ISNUMBER(BK22),ISNUMBER(BJ22),BK22&lt;BJ22)</formula>
    </cfRule>
    <cfRule type="expression" dxfId="2195" priority="445">
      <formula>AND(ISNUMBER(BK22),ISNUMBER(BJ22),BK22=BJ22)</formula>
    </cfRule>
  </conditionalFormatting>
  <conditionalFormatting sqref="BK33:BK37">
    <cfRule type="expression" dxfId="2194" priority="437">
      <formula>AND(ISNUMBER(BK33),ISNUMBER(BJ33),BK33&gt;BJ33)</formula>
    </cfRule>
    <cfRule type="expression" dxfId="2193" priority="438">
      <formula>AND(ISNUMBER(BK33),ISNUMBER(BJ33),BK33&lt;BJ33)</formula>
    </cfRule>
    <cfRule type="expression" dxfId="2192" priority="461">
      <formula>AND(ISNUMBER(BK33),ISNUMBER(BJ33),BK33=BJ33)</formula>
    </cfRule>
  </conditionalFormatting>
  <conditionalFormatting sqref="BK39:BK43">
    <cfRule type="expression" dxfId="2191" priority="477">
      <formula>AND(ISNUMBER(BK39),ISNUMBER(BJ39),BK39=BJ39)</formula>
    </cfRule>
    <cfRule type="expression" dxfId="2190" priority="440">
      <formula>AND(ISNUMBER(BK39),ISNUMBER(BJ39),BK39&gt;BJ39)</formula>
    </cfRule>
    <cfRule type="expression" dxfId="2189" priority="441">
      <formula>AND(ISNUMBER(BK39),ISNUMBER(BJ39),BK39&lt;BJ39)</formula>
    </cfRule>
  </conditionalFormatting>
  <conditionalFormatting sqref="BL22 BL26:BL31">
    <cfRule type="expression" dxfId="2188" priority="446">
      <formula>AND(ISNUMBER(BL22),ISNUMBER(BJ22),BL22&gt;BJ22)</formula>
    </cfRule>
    <cfRule type="expression" dxfId="2187" priority="447">
      <formula>AND(ISNUMBER(BL22),ISNUMBER(BJ22),BL22=BJ22)</formula>
    </cfRule>
    <cfRule type="expression" dxfId="2186" priority="456">
      <formula>AND(ISNUMBER(BL22),ISNUMBER(BJ22),BL22&lt;BJ22)</formula>
    </cfRule>
  </conditionalFormatting>
  <conditionalFormatting sqref="BL33:BL37">
    <cfRule type="expression" dxfId="2185" priority="463">
      <formula>AND(ISNUMBER(BL33),ISNUMBER(BJ33),BL33=BJ33)</formula>
    </cfRule>
    <cfRule type="expression" dxfId="2184" priority="472">
      <formula>AND(ISNUMBER(BL33),ISNUMBER(BJ33),BL33&lt;BJ33)</formula>
    </cfRule>
    <cfRule type="expression" dxfId="2183" priority="462">
      <formula>AND(ISNUMBER(BL33),ISNUMBER(BJ33),BL33&gt;BJ33)</formula>
    </cfRule>
  </conditionalFormatting>
  <conditionalFormatting sqref="BL39:BL43">
    <cfRule type="expression" dxfId="2182" priority="478">
      <formula>AND(ISNUMBER(BL39),ISNUMBER(BJ39),BL39&gt;BJ39)</formula>
    </cfRule>
    <cfRule type="expression" dxfId="2181" priority="479">
      <formula>AND(ISNUMBER(BL39),ISNUMBER(BJ39),BL39=BJ39)</formula>
    </cfRule>
    <cfRule type="expression" dxfId="2180" priority="488">
      <formula>AND(ISNUMBER(BL39),ISNUMBER(BJ39),BL39&lt;BJ39)</formula>
    </cfRule>
  </conditionalFormatting>
  <conditionalFormatting sqref="BM22 BM26:BM31">
    <cfRule type="expression" dxfId="2179" priority="457">
      <formula>AND(ISNUMBER(BM22),ISNUMBER(BJ22),BM22&lt;BJ22)</formula>
    </cfRule>
    <cfRule type="expression" dxfId="2178" priority="448">
      <formula>AND(ISNUMBER(BM22),ISNUMBER(BJ22),BM22&gt;BJ22)</formula>
    </cfRule>
    <cfRule type="expression" dxfId="2177" priority="449">
      <formula>AND(ISNUMBER(BM22),ISNUMBER(BJ22),BM22=BJ22)</formula>
    </cfRule>
  </conditionalFormatting>
  <conditionalFormatting sqref="BM33:BM37">
    <cfRule type="expression" dxfId="2176" priority="473">
      <formula>AND(ISNUMBER(BM33),ISNUMBER(BJ33),BM33&lt;BJ33)</formula>
    </cfRule>
    <cfRule type="expression" dxfId="2175" priority="465">
      <formula>AND(ISNUMBER(BM33),ISNUMBER(BJ33),BM33=BJ33)</formula>
    </cfRule>
    <cfRule type="expression" dxfId="2174" priority="464">
      <formula>AND(ISNUMBER(BM33),ISNUMBER(BJ33),BM33&gt;BJ33)</formula>
    </cfRule>
  </conditionalFormatting>
  <conditionalFormatting sqref="BM39:BM43">
    <cfRule type="expression" dxfId="2173" priority="489">
      <formula>AND(ISNUMBER(BM39),ISNUMBER(BJ39),BM39&lt;BJ39)</formula>
    </cfRule>
    <cfRule type="expression" dxfId="2172" priority="480">
      <formula>AND(ISNUMBER(BM39),ISNUMBER(BJ39),BM39&gt;BJ39)</formula>
    </cfRule>
    <cfRule type="expression" dxfId="2171" priority="481">
      <formula>AND(ISNUMBER(BM39),ISNUMBER(BJ39),BM39=BJ39)</formula>
    </cfRule>
  </conditionalFormatting>
  <conditionalFormatting sqref="BN22 BN26:BN31">
    <cfRule type="expression" dxfId="2170" priority="450">
      <formula>AND(ISNUMBER(BN22),ISNUMBER(BJ22),BN22&gt;BJ22)</formula>
    </cfRule>
    <cfRule type="expression" dxfId="2169" priority="451">
      <formula>AND(ISNUMBER(BN22),ISNUMBER(BJ22),BN22=BJ22)</formula>
    </cfRule>
    <cfRule type="expression" dxfId="2168" priority="458">
      <formula>AND(ISNUMBER(BN22),ISNUMBER(BJ22),BN22&lt;BJ22)</formula>
    </cfRule>
  </conditionalFormatting>
  <conditionalFormatting sqref="BN33:BN37">
    <cfRule type="expression" dxfId="2167" priority="474">
      <formula>AND(ISNUMBER(BN33),ISNUMBER(BJ33),BN33&lt;BJ33)</formula>
    </cfRule>
    <cfRule type="expression" dxfId="2166" priority="467">
      <formula>AND(ISNUMBER(BN33),ISNUMBER(BJ33),BN33=BJ33)</formula>
    </cfRule>
    <cfRule type="expression" dxfId="2165" priority="466">
      <formula>AND(ISNUMBER(BN33),ISNUMBER(BJ33),BN33&gt;BJ33)</formula>
    </cfRule>
  </conditionalFormatting>
  <conditionalFormatting sqref="BN39:BN43">
    <cfRule type="expression" dxfId="2164" priority="483">
      <formula>AND(ISNUMBER(BN39),ISNUMBER(BJ39),BN39=BJ39)</formula>
    </cfRule>
    <cfRule type="expression" dxfId="2163" priority="490">
      <formula>AND(ISNUMBER(BN39),ISNUMBER(BJ39),BN39&lt;BJ39)</formula>
    </cfRule>
    <cfRule type="expression" dxfId="2162" priority="482">
      <formula>AND(ISNUMBER(BN39),ISNUMBER(BJ39),BN39&gt;BJ39)</formula>
    </cfRule>
  </conditionalFormatting>
  <conditionalFormatting sqref="BO22 BO26:BO31">
    <cfRule type="expression" dxfId="2161" priority="459">
      <formula>AND(ISNUMBER(BO22),ISNUMBER(BJ22),BO22&lt;BJ22)</formula>
    </cfRule>
    <cfRule type="expression" dxfId="2160" priority="453">
      <formula>AND(ISNUMBER(BO22),ISNUMBER(BJ22),BO22=BJ22)</formula>
    </cfRule>
    <cfRule type="expression" dxfId="2159" priority="452">
      <formula>AND(ISNUMBER(BO22),ISNUMBER(BJ22),BO22&gt;BJ22)</formula>
    </cfRule>
  </conditionalFormatting>
  <conditionalFormatting sqref="BO33:BO37">
    <cfRule type="expression" dxfId="2158" priority="468">
      <formula>AND(ISNUMBER(BO33),ISNUMBER(BJ33),BO33&gt;BJ33)</formula>
    </cfRule>
    <cfRule type="expression" dxfId="2157" priority="469">
      <formula>AND(ISNUMBER(BO33),ISNUMBER(BJ33),BO33=BJ33)</formula>
    </cfRule>
    <cfRule type="expression" dxfId="2156" priority="475">
      <formula>AND(ISNUMBER(BO33),ISNUMBER(BJ33),BO33&lt;BJ33)</formula>
    </cfRule>
  </conditionalFormatting>
  <conditionalFormatting sqref="BO39:BO43">
    <cfRule type="expression" dxfId="2155" priority="485">
      <formula>AND(ISNUMBER(BO39),ISNUMBER(BJ39),BO39=BJ39)</formula>
    </cfRule>
    <cfRule type="expression" dxfId="2154" priority="491">
      <formula>AND(ISNUMBER(BO39),ISNUMBER(BJ39),BO39&lt;BJ39)</formula>
    </cfRule>
    <cfRule type="expression" dxfId="2153" priority="484">
      <formula>AND(ISNUMBER(BO39),ISNUMBER(BJ39),BO39&gt;BJ39)</formula>
    </cfRule>
  </conditionalFormatting>
  <conditionalFormatting sqref="BP22 BP26:BP31">
    <cfRule type="expression" dxfId="2152" priority="455">
      <formula>AND(ISNUMBER(BP22),ISNUMBER(BJ22),BP22=BJ22)</formula>
    </cfRule>
    <cfRule type="expression" dxfId="2151" priority="454">
      <formula>AND(ISNUMBER(BP22),ISNUMBER(BJ22),BP22&gt;BJ22)</formula>
    </cfRule>
    <cfRule type="expression" dxfId="2150" priority="460">
      <formula>AND(ISNUMBER(BP22),ISNUMBER(BJ22),BP22&lt;BJ22)</formula>
    </cfRule>
  </conditionalFormatting>
  <conditionalFormatting sqref="BP33:BP37">
    <cfRule type="expression" dxfId="2149" priority="470">
      <formula>AND(ISNUMBER(BP33),ISNUMBER(BJ33),BP33&gt;BJ33)</formula>
    </cfRule>
    <cfRule type="expression" dxfId="2148" priority="471">
      <formula>AND(ISNUMBER(BP33),ISNUMBER(BJ33),BP33=BJ33)</formula>
    </cfRule>
    <cfRule type="expression" dxfId="2147" priority="476">
      <formula>AND(ISNUMBER(BP33),ISNUMBER(BJ33),BP33&lt;BJ33)</formula>
    </cfRule>
  </conditionalFormatting>
  <conditionalFormatting sqref="BP39:BP43">
    <cfRule type="expression" dxfId="2146" priority="486">
      <formula>AND(ISNUMBER(BP39),ISNUMBER(BJ39),BP39&gt;BJ39)</formula>
    </cfRule>
    <cfRule type="expression" dxfId="2145" priority="487">
      <formula>AND(ISNUMBER(BP39),ISNUMBER(BJ39),BP39=BJ39)</formula>
    </cfRule>
    <cfRule type="expression" dxfId="2144" priority="492">
      <formula>AND(ISNUMBER(BP39),ISNUMBER(BJ39),BP39&lt;BJ39)</formula>
    </cfRule>
  </conditionalFormatting>
  <conditionalFormatting sqref="BQ23">
    <cfRule type="expression" dxfId="2143" priority="434">
      <formula>AND(ISNUMBER(BQ23),COUNT($B23:BQ23)=1)</formula>
    </cfRule>
    <cfRule type="expression" dxfId="2142" priority="433">
      <formula>AND(ISNUMBER(BQ23),COUNT($B23:BQ23)&gt;1,BQ23&lt;INDEX($B23:$G23,1,MATCH(TRUE,INDEX(ISNUMBER($B23:$G23),0),0)))</formula>
    </cfRule>
    <cfRule type="expression" dxfId="2141" priority="432">
      <formula>AND(ISNUMBER(BQ23),COUNT($B23:BQ23)&gt;1,BQ23&gt;=INDEX($B23:$G23,1,MATCH(TRUE,INDEX(ISNUMBER($B23:$G23),0),0)))</formula>
    </cfRule>
  </conditionalFormatting>
  <conditionalFormatting sqref="BS33:BS37">
    <cfRule type="expression" dxfId="2140" priority="372">
      <formula>ISNUMBER(BS33)</formula>
    </cfRule>
  </conditionalFormatting>
  <conditionalFormatting sqref="BS39:BS43">
    <cfRule type="expression" dxfId="2139" priority="375">
      <formula>ISNUMBER(BS39)</formula>
    </cfRule>
  </conditionalFormatting>
  <conditionalFormatting sqref="BS75:BV75 BX75:BY75">
    <cfRule type="expression" dxfId="2138" priority="425">
      <formula>AND(ISNUMBER(BS75),ISNUMBER(BS78),BS75&lt;BS78/8)</formula>
    </cfRule>
    <cfRule type="expression" dxfId="2137" priority="424">
      <formula>AND(ISNUMBER(BS75),ISNUMBER(BS78),BS75&gt;=BS78/8)</formula>
    </cfRule>
  </conditionalFormatting>
  <conditionalFormatting sqref="BS76:BV76 BX76:BY76">
    <cfRule type="expression" dxfId="2136" priority="427">
      <formula>AND(ISNUMBER(BS76),ISNUMBER(BS78),BS76&lt;BS78/20)</formula>
    </cfRule>
    <cfRule type="expression" dxfId="2135" priority="426">
      <formula>AND(ISNUMBER(BS76),ISNUMBER(BS78),BS76&gt;=BS78/20)</formula>
    </cfRule>
  </conditionalFormatting>
  <conditionalFormatting sqref="BS77:BV77 BX77:BY77">
    <cfRule type="expression" dxfId="2134" priority="429">
      <formula>AND(ISNUMBER(BS77),ISNUMBER(BS78),BS77&lt;BS78/30)</formula>
    </cfRule>
    <cfRule type="expression" dxfId="2133" priority="428">
      <formula>AND(ISNUMBER(BS77),ISNUMBER(BS78),BS77&gt;=BS78/30)</formula>
    </cfRule>
  </conditionalFormatting>
  <conditionalFormatting sqref="BS78:BV78 BX78:BY78">
    <cfRule type="expression" dxfId="2132" priority="430">
      <formula>AND(ISNUMBER(BS78),ISNUMBER(BS71),BS78&gt;=BS71)</formula>
    </cfRule>
    <cfRule type="expression" dxfId="2131" priority="431">
      <formula>AND(ISNUMBER(BS78),ISNUMBER(BS71),BS78&lt;BS71)</formula>
    </cfRule>
  </conditionalFormatting>
  <conditionalFormatting sqref="BS5:DF5">
    <cfRule type="expression" dxfId="2130" priority="115">
      <formula>IFERROR(AND(BS5&lt;&gt;"",IF(IF(ISNUMBER(BS5),MOD(BS5,1),IF(VALUE(LEFT(BS5,FIND(":",BS5)-1))&gt;=24,1,VALUE(LEFT(BS5,FIND(":",BS5)-1))/24+VALUE(MID(BS5,FIND(":",BS5)+1,2))/1440))&lt;0.5,IF(ISNUMBER(BS5),MOD(BS5,1),IF(VALUE(LEFT(BS5,FIND(":",BS5)-1))&gt;=24,1,VALUE(LEFT(BS5,FIND(":",BS5)-1))/24+VALUE(MID(BS5,FIND(":",BS5)+1,2))/1440))+1,IF(ISNUMBER(BS5),MOD(BS5,1),IF(VALUE(LEFT(BS5,FIND(":",BS5)-1))&gt;=24,1,VALUE(LEFT(BS5,FIND(":",BS5)-1))/24+VALUE(MID(BS5,FIND(":",BS5)+1,2))/1440)))&lt;=22/24),FALSE)</formula>
    </cfRule>
    <cfRule type="expression" dxfId="2129" priority="116">
      <formula>IFERROR(AND(BS5&lt;&gt;"",IF(IF(ISNUMBER(BS5),MOD(BS5,1),IF(VALUE(LEFT(BS5,FIND(":",BS5)-1))&gt;=24,1,VALUE(LEFT(BS5,FIND(":",BS5)-1))/24+VALUE(MID(BS5,FIND(":",BS5)+1,2))/1440))&lt;0.5,IF(ISNUMBER(BS5),MOD(BS5,1),IF(VALUE(LEFT(BS5,FIND(":",BS5)-1))&gt;=24,1,VALUE(LEFT(BS5,FIND(":",BS5)-1))/24+VALUE(MID(BS5,FIND(":",BS5)+1,2))/1440))+1,IF(ISNUMBER(BS5),MOD(BS5,1),IF(VALUE(LEFT(BS5,FIND(":",BS5)-1))&gt;=24,1,VALUE(LEFT(BS5,FIND(":",BS5)-1))/24+VALUE(MID(BS5,FIND(":",BS5)+1,2))/1440)))&gt;22/24),FALSE)</formula>
    </cfRule>
  </conditionalFormatting>
  <conditionalFormatting sqref="BS6:DF6">
    <cfRule type="expression" dxfId="2128" priority="117">
      <formula>IFERROR(AND(BS6&lt;&gt;"",IF(ISNUMBER(BS6),MOD(BS6,1),IF(VALUE(LEFT(BS6,FIND(":",BS6)-1))&gt;=24,1,VALUE(LEFT(BS6,FIND(":",BS6)-1))/24+VALUE(MID(BS6,FIND(":",BS6)+1,2))/1440))&lt;=8/24),FALSE)</formula>
    </cfRule>
    <cfRule type="expression" dxfId="2127" priority="118">
      <formula>IFERROR(AND(BS6&lt;&gt;"",IF(ISNUMBER(BS6),MOD(BS6,1),IF(VALUE(LEFT(BS6,FIND(":",BS6)-1))&gt;=24,1,VALUE(LEFT(BS6,FIND(":",BS6)-1))/24+VALUE(MID(BS6,FIND(":",BS6)+1,2))/1440))&gt;8/24),FALSE)</formula>
    </cfRule>
  </conditionalFormatting>
  <conditionalFormatting sqref="BS7:DF7">
    <cfRule type="expression" dxfId="2126" priority="119">
      <formula>IFERROR(AND(BS7&lt;&gt;"",IF(ISNUMBER(BS7),MOD(BS7,1),VALUE(LEFT(BS7,FIND("h",BS7)-1))/24+VALUE(MID(BS7,FIND("h",BS7)+1,FIND("m",BS7)-FIND("h",BS7)-1))/1440)&gt;=9/24),FALSE)</formula>
    </cfRule>
    <cfRule type="expression" dxfId="2125" priority="120">
      <formula>IFERROR(AND(BS7&lt;&gt;"",IF(ISNUMBER(BS7),MOD(BS7,1),VALUE(LEFT(BS7,FIND("h",BS7)-1))/24+VALUE(MID(BS7,FIND("h",BS7)+1,FIND("m",BS7)-FIND("h",BS7)-1))/1440)&lt;9/24),FALSE)</formula>
    </cfRule>
  </conditionalFormatting>
  <conditionalFormatting sqref="BS74:DF74">
    <cfRule type="expression" dxfId="2124" priority="1">
      <formula>AND(BS74&lt;&gt;"",BS74="6:2:3")</formula>
    </cfRule>
    <cfRule type="expression" dxfId="2123" priority="2">
      <formula>AND(BS74&lt;&gt;"",BS74&lt;&gt;"6:2:3")</formula>
    </cfRule>
  </conditionalFormatting>
  <conditionalFormatting sqref="BT22 BT26:BT31">
    <cfRule type="expression" dxfId="2122" priority="368">
      <formula>AND(ISNUMBER(BT22),ISNUMBER(BS22),BT22&gt;BS22)</formula>
    </cfRule>
    <cfRule type="expression" dxfId="2121" priority="376">
      <formula>AND(ISNUMBER(BT22),ISNUMBER(BS22),BT22=BS22)</formula>
    </cfRule>
    <cfRule type="expression" dxfId="2120" priority="369">
      <formula>AND(ISNUMBER(BT22),ISNUMBER(BS22),BT22&lt;BS22)</formula>
    </cfRule>
  </conditionalFormatting>
  <conditionalFormatting sqref="BT33:BT37">
    <cfRule type="expression" dxfId="2119" priority="370">
      <formula>AND(ISNUMBER(BT33),ISNUMBER(BS33),BT33&gt;BS33)</formula>
    </cfRule>
    <cfRule type="expression" dxfId="2118" priority="371">
      <formula>AND(ISNUMBER(BT33),ISNUMBER(BS33),BT33&lt;BS33)</formula>
    </cfRule>
    <cfRule type="expression" dxfId="2117" priority="392">
      <formula>AND(ISNUMBER(BT33),ISNUMBER(BS33),BT33=BS33)</formula>
    </cfRule>
  </conditionalFormatting>
  <conditionalFormatting sqref="BT39:BT43">
    <cfRule type="expression" dxfId="2116" priority="408">
      <formula>AND(ISNUMBER(BT39),ISNUMBER(BS39),BT39=BS39)</formula>
    </cfRule>
    <cfRule type="expression" dxfId="2115" priority="373">
      <formula>AND(ISNUMBER(BT39),ISNUMBER(BS39),BT39&gt;BS39)</formula>
    </cfRule>
    <cfRule type="expression" dxfId="2114" priority="374">
      <formula>AND(ISNUMBER(BT39),ISNUMBER(BS39),BT39&lt;BS39)</formula>
    </cfRule>
  </conditionalFormatting>
  <conditionalFormatting sqref="BU22 BU26:BU31">
    <cfRule type="expression" dxfId="2113" priority="378">
      <formula>AND(ISNUMBER(BU22),ISNUMBER(BS22),BU22=BS22)</formula>
    </cfRule>
    <cfRule type="expression" dxfId="2112" priority="377">
      <formula>AND(ISNUMBER(BU22),ISNUMBER(BS22),BU22&gt;BS22)</formula>
    </cfRule>
    <cfRule type="expression" dxfId="2111" priority="387">
      <formula>AND(ISNUMBER(BU22),ISNUMBER(BS22),BU22&lt;BS22)</formula>
    </cfRule>
  </conditionalFormatting>
  <conditionalFormatting sqref="BU33:BU37">
    <cfRule type="expression" dxfId="2110" priority="403">
      <formula>AND(ISNUMBER(BU33),ISNUMBER(BS33),BU33&lt;BS33)</formula>
    </cfRule>
    <cfRule type="expression" dxfId="2109" priority="394">
      <formula>AND(ISNUMBER(BU33),ISNUMBER(BS33),BU33=BS33)</formula>
    </cfRule>
    <cfRule type="expression" dxfId="2108" priority="393">
      <formula>AND(ISNUMBER(BU33),ISNUMBER(BS33),BU33&gt;BS33)</formula>
    </cfRule>
  </conditionalFormatting>
  <conditionalFormatting sqref="BU39:BU43">
    <cfRule type="expression" dxfId="2107" priority="409">
      <formula>AND(ISNUMBER(BU39),ISNUMBER(BS39),BU39&gt;BS39)</formula>
    </cfRule>
    <cfRule type="expression" dxfId="2106" priority="419">
      <formula>AND(ISNUMBER(BU39),ISNUMBER(BS39),BU39&lt;BS39)</formula>
    </cfRule>
    <cfRule type="expression" dxfId="2105" priority="410">
      <formula>AND(ISNUMBER(BU39),ISNUMBER(BS39),BU39=BS39)</formula>
    </cfRule>
  </conditionalFormatting>
  <conditionalFormatting sqref="BV22 BV26:BV31">
    <cfRule type="expression" dxfId="2104" priority="379">
      <formula>AND(ISNUMBER(BV22),ISNUMBER(BS22),BV22&gt;BS22)</formula>
    </cfRule>
    <cfRule type="expression" dxfId="2103" priority="380">
      <formula>AND(ISNUMBER(BV22),ISNUMBER(BS22),BV22=BS22)</formula>
    </cfRule>
    <cfRule type="expression" dxfId="2102" priority="388">
      <formula>AND(ISNUMBER(BV22),ISNUMBER(BS22),BV22&lt;BS22)</formula>
    </cfRule>
  </conditionalFormatting>
  <conditionalFormatting sqref="BV33:BV37">
    <cfRule type="expression" dxfId="2101" priority="404">
      <formula>AND(ISNUMBER(BV33),ISNUMBER(BS33),BV33&lt;BS33)</formula>
    </cfRule>
    <cfRule type="expression" dxfId="2100" priority="396">
      <formula>AND(ISNUMBER(BV33),ISNUMBER(BS33),BV33=BS33)</formula>
    </cfRule>
    <cfRule type="expression" dxfId="2099" priority="395">
      <formula>AND(ISNUMBER(BV33),ISNUMBER(BS33),BV33&gt;BS33)</formula>
    </cfRule>
  </conditionalFormatting>
  <conditionalFormatting sqref="BV39:BV43">
    <cfRule type="expression" dxfId="2098" priority="420">
      <formula>AND(ISNUMBER(BV39),ISNUMBER(BS39),BV39&lt;BS39)</formula>
    </cfRule>
    <cfRule type="expression" dxfId="2097" priority="411">
      <formula>AND(ISNUMBER(BV39),ISNUMBER(BS39),BV39&gt;BS39)</formula>
    </cfRule>
    <cfRule type="expression" dxfId="2096" priority="412">
      <formula>AND(ISNUMBER(BV39),ISNUMBER(BS39),BV39=BS39)</formula>
    </cfRule>
  </conditionalFormatting>
  <conditionalFormatting sqref="BW22 BW26:BW31">
    <cfRule type="expression" dxfId="2095" priority="381">
      <formula>AND(ISNUMBER(BW22),ISNUMBER(BS22),BW22&gt;BS22)</formula>
    </cfRule>
    <cfRule type="expression" dxfId="2094" priority="389">
      <formula>AND(ISNUMBER(BW22),ISNUMBER(BS22),BW22&lt;BS22)</formula>
    </cfRule>
    <cfRule type="expression" dxfId="2093" priority="382">
      <formula>AND(ISNUMBER(BW22),ISNUMBER(BS22),BW22=BS22)</formula>
    </cfRule>
  </conditionalFormatting>
  <conditionalFormatting sqref="BW33:BW37">
    <cfRule type="expression" dxfId="2092" priority="398">
      <formula>AND(ISNUMBER(BW33),ISNUMBER(BS33),BW33=BS33)</formula>
    </cfRule>
    <cfRule type="expression" dxfId="2091" priority="405">
      <formula>AND(ISNUMBER(BW33),ISNUMBER(BS33),BW33&lt;BS33)</formula>
    </cfRule>
    <cfRule type="expression" dxfId="2090" priority="397">
      <formula>AND(ISNUMBER(BW33),ISNUMBER(BS33),BW33&gt;BS33)</formula>
    </cfRule>
  </conditionalFormatting>
  <conditionalFormatting sqref="BW39:BW43">
    <cfRule type="expression" dxfId="2089" priority="413">
      <formula>AND(ISNUMBER(BW39),ISNUMBER(BS39),BW39&gt;BS39)</formula>
    </cfRule>
    <cfRule type="expression" dxfId="2088" priority="414">
      <formula>AND(ISNUMBER(BW39),ISNUMBER(BS39),BW39=BS39)</formula>
    </cfRule>
    <cfRule type="expression" dxfId="2087" priority="421">
      <formula>AND(ISNUMBER(BW39),ISNUMBER(BS39),BW39&lt;BS39)</formula>
    </cfRule>
  </conditionalFormatting>
  <conditionalFormatting sqref="BX22 BX26:BX31">
    <cfRule type="expression" dxfId="2086" priority="383">
      <formula>AND(ISNUMBER(BX22),ISNUMBER(BS22),BX22&gt;BS22)</formula>
    </cfRule>
    <cfRule type="expression" dxfId="2085" priority="390">
      <formula>AND(ISNUMBER(BX22),ISNUMBER(BS22),BX22&lt;BS22)</formula>
    </cfRule>
    <cfRule type="expression" dxfId="2084" priority="384">
      <formula>AND(ISNUMBER(BX22),ISNUMBER(BS22),BX22=BS22)</formula>
    </cfRule>
  </conditionalFormatting>
  <conditionalFormatting sqref="BX33:BX37">
    <cfRule type="expression" dxfId="2083" priority="406">
      <formula>AND(ISNUMBER(BX33),ISNUMBER(BS33),BX33&lt;BS33)</formula>
    </cfRule>
    <cfRule type="expression" dxfId="2082" priority="399">
      <formula>AND(ISNUMBER(BX33),ISNUMBER(BS33),BX33&gt;BS33)</formula>
    </cfRule>
    <cfRule type="expression" dxfId="2081" priority="400">
      <formula>AND(ISNUMBER(BX33),ISNUMBER(BS33),BX33=BS33)</formula>
    </cfRule>
  </conditionalFormatting>
  <conditionalFormatting sqref="BX39:BX43">
    <cfRule type="expression" dxfId="2080" priority="415">
      <formula>AND(ISNUMBER(BX39),ISNUMBER(BS39),BX39&gt;BS39)</formula>
    </cfRule>
    <cfRule type="expression" dxfId="2079" priority="422">
      <formula>AND(ISNUMBER(BX39),ISNUMBER(BS39),BX39&lt;BS39)</formula>
    </cfRule>
    <cfRule type="expression" dxfId="2078" priority="416">
      <formula>AND(ISNUMBER(BX39),ISNUMBER(BS39),BX39=BS39)</formula>
    </cfRule>
  </conditionalFormatting>
  <conditionalFormatting sqref="BY22 BY26:BY31">
    <cfRule type="expression" dxfId="2077" priority="386">
      <formula>AND(ISNUMBER(BY22),ISNUMBER(BS22),BY22=BS22)</formula>
    </cfRule>
    <cfRule type="expression" dxfId="2076" priority="391">
      <formula>AND(ISNUMBER(BY22),ISNUMBER(BS22),BY22&lt;BS22)</formula>
    </cfRule>
    <cfRule type="expression" dxfId="2075" priority="385">
      <formula>AND(ISNUMBER(BY22),ISNUMBER(BS22),BY22&gt;BS22)</formula>
    </cfRule>
  </conditionalFormatting>
  <conditionalFormatting sqref="BY33:BY37">
    <cfRule type="expression" dxfId="2074" priority="402">
      <formula>AND(ISNUMBER(BY33),ISNUMBER(BS33),BY33=BS33)</formula>
    </cfRule>
    <cfRule type="expression" dxfId="2073" priority="407">
      <formula>AND(ISNUMBER(BY33),ISNUMBER(BS33),BY33&lt;BS33)</formula>
    </cfRule>
    <cfRule type="expression" dxfId="2072" priority="401">
      <formula>AND(ISNUMBER(BY33),ISNUMBER(BS33),BY33&gt;BS33)</formula>
    </cfRule>
  </conditionalFormatting>
  <conditionalFormatting sqref="BY39:BY43">
    <cfRule type="expression" dxfId="2071" priority="417">
      <formula>AND(ISNUMBER(BY39),ISNUMBER(BS39),BY39&gt;BS39)</formula>
    </cfRule>
    <cfRule type="expression" dxfId="2070" priority="423">
      <formula>AND(ISNUMBER(BY39),ISNUMBER(BS39),BY39&lt;BS39)</formula>
    </cfRule>
    <cfRule type="expression" dxfId="2069" priority="418">
      <formula>AND(ISNUMBER(BY39),ISNUMBER(BS39),BY39=BS39)</formula>
    </cfRule>
  </conditionalFormatting>
  <conditionalFormatting sqref="BZ23">
    <cfRule type="expression" dxfId="2068" priority="367">
      <formula>AND(ISNUMBER(BZ23),COUNT($B23:BZ23)=1)</formula>
    </cfRule>
    <cfRule type="expression" dxfId="2067" priority="365">
      <formula>AND(ISNUMBER(BZ23),COUNT($B23:BZ23)&gt;1,BZ23&gt;=INDEX($B23:$G23,1,MATCH(TRUE,INDEX(ISNUMBER($B23:$G23),0),0)))</formula>
    </cfRule>
    <cfRule type="expression" dxfId="2066" priority="366">
      <formula>AND(ISNUMBER(BZ23),COUNT($B23:BZ23)&gt;1,BZ23&lt;INDEX($B23:$G23,1,MATCH(TRUE,INDEX(ISNUMBER($B23:$G23),0),0)))</formula>
    </cfRule>
  </conditionalFormatting>
  <conditionalFormatting sqref="CA33:CA37">
    <cfRule type="expression" dxfId="2065" priority="311">
      <formula>ISNUMBER(CA33)</formula>
    </cfRule>
  </conditionalFormatting>
  <conditionalFormatting sqref="CA39:CA43">
    <cfRule type="expression" dxfId="2064" priority="314">
      <formula>ISNUMBER(CA39)</formula>
    </cfRule>
  </conditionalFormatting>
  <conditionalFormatting sqref="CA75:CD75 CF75:CG75">
    <cfRule type="expression" dxfId="2063" priority="297">
      <formula>AND(ISNUMBER(CA75),ISNUMBER(CA78),CA75&gt;=CA78/8)</formula>
    </cfRule>
    <cfRule type="expression" dxfId="2062" priority="298">
      <formula>AND(ISNUMBER(CA75),ISNUMBER(CA78),CA75&lt;CA78/8)</formula>
    </cfRule>
  </conditionalFormatting>
  <conditionalFormatting sqref="CA76:CD76 CF76:CG76">
    <cfRule type="expression" dxfId="2061" priority="299">
      <formula>AND(ISNUMBER(CA76),ISNUMBER(CA78),CA76&gt;=CA78/20)</formula>
    </cfRule>
    <cfRule type="expression" dxfId="2060" priority="300">
      <formula>AND(ISNUMBER(CA76),ISNUMBER(CA78),CA76&lt;CA78/20)</formula>
    </cfRule>
  </conditionalFormatting>
  <conditionalFormatting sqref="CA77:CD77 CF77:CG77">
    <cfRule type="expression" dxfId="2059" priority="301">
      <formula>AND(ISNUMBER(CA77),ISNUMBER(CA78),CA77&gt;=CA78/30)</formula>
    </cfRule>
    <cfRule type="expression" dxfId="2058" priority="302">
      <formula>AND(ISNUMBER(CA77),ISNUMBER(CA78),CA77&lt;CA78/30)</formula>
    </cfRule>
  </conditionalFormatting>
  <conditionalFormatting sqref="CA78:CD78 CF78:CG78">
    <cfRule type="expression" dxfId="2057" priority="303">
      <formula>AND(ISNUMBER(CA78),ISNUMBER(CA71),CA78&gt;=CA71)</formula>
    </cfRule>
    <cfRule type="expression" dxfId="2056" priority="304">
      <formula>AND(ISNUMBER(CA78),ISNUMBER(CA71),CA78&lt;CA71)</formula>
    </cfRule>
  </conditionalFormatting>
  <conditionalFormatting sqref="CA9:DF9 CA11:DF11 CA13:DF13 CA15:DF15 CA17:DF17 CA19:DF19">
    <cfRule type="expression" dxfId="2055" priority="20">
      <formula>AND(CA9&lt;&gt;"",IF(ISNUMBER(CA9),CA9,VALUE(LEFT(CA9,FIND("h",CA9)-1))/24+VALUE(MID(CA9,FIND("h",CA9)+1,FIND("m",CA9)-FIND("h",CA9)-1))/1440)&lt;10/24)</formula>
    </cfRule>
    <cfRule type="expression" dxfId="2054" priority="19">
      <formula>AND(CA9&lt;&gt;"",IF(ISNUMBER(CA9),CA9,VALUE(LEFT(CA9,FIND("h",CA9)-1))/24+VALUE(MID(CA9,FIND("h",CA9)+1,FIND("m",CA9)-FIND("h",CA9)-1))/1440)&gt;=10/24)</formula>
    </cfRule>
  </conditionalFormatting>
  <conditionalFormatting sqref="CB22 CB26:CB31">
    <cfRule type="expression" dxfId="2053" priority="307">
      <formula>AND(ISNUMBER(CB22),ISNUMBER(CA22),CB22&gt;CA22)</formula>
    </cfRule>
    <cfRule type="expression" dxfId="2052" priority="308">
      <formula>AND(ISNUMBER(CB22),ISNUMBER(CA22),CB22&lt;CA22)</formula>
    </cfRule>
    <cfRule type="expression" dxfId="2051" priority="317">
      <formula>AND(ISNUMBER(CB22),ISNUMBER(CA22),CB22=CA22)</formula>
    </cfRule>
  </conditionalFormatting>
  <conditionalFormatting sqref="CB33:CB37">
    <cfRule type="expression" dxfId="2050" priority="333">
      <formula>AND(ISNUMBER(CB33),ISNUMBER(CA33),CB33=CA33)</formula>
    </cfRule>
    <cfRule type="expression" dxfId="2049" priority="309">
      <formula>AND(ISNUMBER(CB33),ISNUMBER(CA33),CB33&gt;CA33)</formula>
    </cfRule>
    <cfRule type="expression" dxfId="2048" priority="310">
      <formula>AND(ISNUMBER(CB33),ISNUMBER(CA33),CB33&lt;CA33)</formula>
    </cfRule>
  </conditionalFormatting>
  <conditionalFormatting sqref="CB39:CB43">
    <cfRule type="expression" dxfId="2047" priority="349">
      <formula>AND(ISNUMBER(CB39),ISNUMBER(CA39),CB39=CA39)</formula>
    </cfRule>
    <cfRule type="expression" dxfId="2046" priority="312">
      <formula>AND(ISNUMBER(CB39),ISNUMBER(CA39),CB39&gt;CA39)</formula>
    </cfRule>
    <cfRule type="expression" dxfId="2045" priority="313">
      <formula>AND(ISNUMBER(CB39),ISNUMBER(CA39),CB39&lt;CA39)</formula>
    </cfRule>
  </conditionalFormatting>
  <conditionalFormatting sqref="CC22 CC26:CC31">
    <cfRule type="expression" dxfId="2044" priority="328">
      <formula>AND(ISNUMBER(CC22),ISNUMBER(CA22),CC22&lt;CA22)</formula>
    </cfRule>
    <cfRule type="expression" dxfId="2043" priority="318">
      <formula>AND(ISNUMBER(CC22),ISNUMBER(CA22),CC22&gt;CA22)</formula>
    </cfRule>
    <cfRule type="expression" dxfId="2042" priority="319">
      <formula>AND(ISNUMBER(CC22),ISNUMBER(CA22),CC22=CA22)</formula>
    </cfRule>
  </conditionalFormatting>
  <conditionalFormatting sqref="CC33:CC37">
    <cfRule type="expression" dxfId="2041" priority="334">
      <formula>AND(ISNUMBER(CC33),ISNUMBER(CA33),CC33&gt;CA33)</formula>
    </cfRule>
    <cfRule type="expression" dxfId="2040" priority="344">
      <formula>AND(ISNUMBER(CC33),ISNUMBER(CA33),CC33&lt;CA33)</formula>
    </cfRule>
    <cfRule type="expression" dxfId="2039" priority="335">
      <formula>AND(ISNUMBER(CC33),ISNUMBER(CA33),CC33=CA33)</formula>
    </cfRule>
  </conditionalFormatting>
  <conditionalFormatting sqref="CC39:CC43">
    <cfRule type="expression" dxfId="2038" priority="360">
      <formula>AND(ISNUMBER(CC39),ISNUMBER(CA39),CC39&lt;CA39)</formula>
    </cfRule>
    <cfRule type="expression" dxfId="2037" priority="351">
      <formula>AND(ISNUMBER(CC39),ISNUMBER(CA39),CC39=CA39)</formula>
    </cfRule>
    <cfRule type="expression" dxfId="2036" priority="350">
      <formula>AND(ISNUMBER(CC39),ISNUMBER(CA39),CC39&gt;CA39)</formula>
    </cfRule>
  </conditionalFormatting>
  <conditionalFormatting sqref="CD22 CD26:CD31">
    <cfRule type="expression" dxfId="2035" priority="329">
      <formula>AND(ISNUMBER(CD22),ISNUMBER(CA22),CD22&lt;CA22)</formula>
    </cfRule>
    <cfRule type="expression" dxfId="2034" priority="321">
      <formula>AND(ISNUMBER(CD22),ISNUMBER(CA22),CD22=CA22)</formula>
    </cfRule>
    <cfRule type="expression" dxfId="2033" priority="320">
      <formula>AND(ISNUMBER(CD22),ISNUMBER(CA22),CD22&gt;CA22)</formula>
    </cfRule>
  </conditionalFormatting>
  <conditionalFormatting sqref="CD33:CD37">
    <cfRule type="expression" dxfId="2032" priority="336">
      <formula>AND(ISNUMBER(CD33),ISNUMBER(CA33),CD33&gt;CA33)</formula>
    </cfRule>
    <cfRule type="expression" dxfId="2031" priority="345">
      <formula>AND(ISNUMBER(CD33),ISNUMBER(CA33),CD33&lt;CA33)</formula>
    </cfRule>
    <cfRule type="expression" dxfId="2030" priority="337">
      <formula>AND(ISNUMBER(CD33),ISNUMBER(CA33),CD33=CA33)</formula>
    </cfRule>
  </conditionalFormatting>
  <conditionalFormatting sqref="CD39:CD43">
    <cfRule type="expression" dxfId="2029" priority="361">
      <formula>AND(ISNUMBER(CD39),ISNUMBER(CA39),CD39&lt;CA39)</formula>
    </cfRule>
    <cfRule type="expression" dxfId="2028" priority="353">
      <formula>AND(ISNUMBER(CD39),ISNUMBER(CA39),CD39=CA39)</formula>
    </cfRule>
    <cfRule type="expression" dxfId="2027" priority="352">
      <formula>AND(ISNUMBER(CD39),ISNUMBER(CA39),CD39&gt;CA39)</formula>
    </cfRule>
  </conditionalFormatting>
  <conditionalFormatting sqref="CE22 CE26:CE31">
    <cfRule type="expression" dxfId="2026" priority="330">
      <formula>AND(ISNUMBER(CE22),ISNUMBER(CA22),CE22&lt;CA22)</formula>
    </cfRule>
    <cfRule type="expression" dxfId="2025" priority="323">
      <formula>AND(ISNUMBER(CE22),ISNUMBER(CA22),CE22=CA22)</formula>
    </cfRule>
    <cfRule type="expression" dxfId="2024" priority="322">
      <formula>AND(ISNUMBER(CE22),ISNUMBER(CA22),CE22&gt;CA22)</formula>
    </cfRule>
  </conditionalFormatting>
  <conditionalFormatting sqref="CE33:CE37">
    <cfRule type="expression" dxfId="2023" priority="339">
      <formula>AND(ISNUMBER(CE33),ISNUMBER(CA33),CE33=CA33)</formula>
    </cfRule>
    <cfRule type="expression" dxfId="2022" priority="338">
      <formula>AND(ISNUMBER(CE33),ISNUMBER(CA33),CE33&gt;CA33)</formula>
    </cfRule>
    <cfRule type="expression" dxfId="2021" priority="346">
      <formula>AND(ISNUMBER(CE33),ISNUMBER(CA33),CE33&lt;CA33)</formula>
    </cfRule>
  </conditionalFormatting>
  <conditionalFormatting sqref="CE39:CE43">
    <cfRule type="expression" dxfId="2020" priority="362">
      <formula>AND(ISNUMBER(CE39),ISNUMBER(CA39),CE39&lt;CA39)</formula>
    </cfRule>
    <cfRule type="expression" dxfId="2019" priority="355">
      <formula>AND(ISNUMBER(CE39),ISNUMBER(CA39),CE39=CA39)</formula>
    </cfRule>
    <cfRule type="expression" dxfId="2018" priority="354">
      <formula>AND(ISNUMBER(CE39),ISNUMBER(CA39),CE39&gt;CA39)</formula>
    </cfRule>
  </conditionalFormatting>
  <conditionalFormatting sqref="CF22 CF26:CF31">
    <cfRule type="expression" dxfId="2017" priority="331">
      <formula>AND(ISNUMBER(CF22),ISNUMBER(CA22),CF22&lt;CA22)</formula>
    </cfRule>
    <cfRule type="expression" dxfId="2016" priority="324">
      <formula>AND(ISNUMBER(CF22),ISNUMBER(CA22),CF22&gt;CA22)</formula>
    </cfRule>
    <cfRule type="expression" dxfId="2015" priority="325">
      <formula>AND(ISNUMBER(CF22),ISNUMBER(CA22),CF22=CA22)</formula>
    </cfRule>
  </conditionalFormatting>
  <conditionalFormatting sqref="CF33:CF37">
    <cfRule type="expression" dxfId="2014" priority="347">
      <formula>AND(ISNUMBER(CF33),ISNUMBER(CA33),CF33&lt;CA33)</formula>
    </cfRule>
    <cfRule type="expression" dxfId="2013" priority="341">
      <formula>AND(ISNUMBER(CF33),ISNUMBER(CA33),CF33=CA33)</formula>
    </cfRule>
    <cfRule type="expression" dxfId="2012" priority="340">
      <formula>AND(ISNUMBER(CF33),ISNUMBER(CA33),CF33&gt;CA33)</formula>
    </cfRule>
  </conditionalFormatting>
  <conditionalFormatting sqref="CF39:CF43">
    <cfRule type="expression" dxfId="2011" priority="356">
      <formula>AND(ISNUMBER(CF39),ISNUMBER(CA39),CF39&gt;CA39)</formula>
    </cfRule>
    <cfRule type="expression" dxfId="2010" priority="357">
      <formula>AND(ISNUMBER(CF39),ISNUMBER(CA39),CF39=CA39)</formula>
    </cfRule>
    <cfRule type="expression" dxfId="2009" priority="363">
      <formula>AND(ISNUMBER(CF39),ISNUMBER(CA39),CF39&lt;CA39)</formula>
    </cfRule>
  </conditionalFormatting>
  <conditionalFormatting sqref="CG22 CG26:CG31">
    <cfRule type="expression" dxfId="2008" priority="326">
      <formula>AND(ISNUMBER(CG22),ISNUMBER(CA22),CG22&gt;CA22)</formula>
    </cfRule>
    <cfRule type="expression" dxfId="2007" priority="327">
      <formula>AND(ISNUMBER(CG22),ISNUMBER(CA22),CG22=CA22)</formula>
    </cfRule>
    <cfRule type="expression" dxfId="2006" priority="332">
      <formula>AND(ISNUMBER(CG22),ISNUMBER(CA22),CG22&lt;CA22)</formula>
    </cfRule>
  </conditionalFormatting>
  <conditionalFormatting sqref="CG33:CG37">
    <cfRule type="expression" dxfId="2005" priority="348">
      <formula>AND(ISNUMBER(CG33),ISNUMBER(CA33),CG33&lt;CA33)</formula>
    </cfRule>
    <cfRule type="expression" dxfId="2004" priority="343">
      <formula>AND(ISNUMBER(CG33),ISNUMBER(CA33),CG33=CA33)</formula>
    </cfRule>
    <cfRule type="expression" dxfId="2003" priority="342">
      <formula>AND(ISNUMBER(CG33),ISNUMBER(CA33),CG33&gt;CA33)</formula>
    </cfRule>
  </conditionalFormatting>
  <conditionalFormatting sqref="CG39:CG43">
    <cfRule type="expression" dxfId="2002" priority="358">
      <formula>AND(ISNUMBER(CG39),ISNUMBER(CA39),CG39&gt;CA39)</formula>
    </cfRule>
    <cfRule type="expression" dxfId="2001" priority="359">
      <formula>AND(ISNUMBER(CG39),ISNUMBER(CA39),CG39=CA39)</formula>
    </cfRule>
    <cfRule type="expression" dxfId="2000" priority="364">
      <formula>AND(ISNUMBER(CG39),ISNUMBER(CA39),CG39&lt;CA39)</formula>
    </cfRule>
  </conditionalFormatting>
  <conditionalFormatting sqref="CI22:CI31">
    <cfRule type="expression" dxfId="1999" priority="278">
      <formula>ISNUMBER(CI22)</formula>
    </cfRule>
  </conditionalFormatting>
  <conditionalFormatting sqref="CI33:CI37">
    <cfRule type="expression" dxfId="1998" priority="222">
      <formula>ISNUMBER(CI33)</formula>
    </cfRule>
  </conditionalFormatting>
  <conditionalFormatting sqref="CI39:CI43">
    <cfRule type="expression" dxfId="1997" priority="225">
      <formula>ISNUMBER(CI39)</formula>
    </cfRule>
  </conditionalFormatting>
  <conditionalFormatting sqref="CI75:CL75 CN75:CO75">
    <cfRule type="expression" dxfId="1996" priority="211">
      <formula>AND(ISNUMBER(CI75),ISNUMBER(CI78),CI75&lt;CI78/8)</formula>
    </cfRule>
    <cfRule type="expression" dxfId="1995" priority="210">
      <formula>AND(ISNUMBER(CI75),ISNUMBER(CI78),CI75&gt;=CI78/8)</formula>
    </cfRule>
  </conditionalFormatting>
  <conditionalFormatting sqref="CI76:CL76 CN76:CO76">
    <cfRule type="expression" dxfId="1994" priority="212">
      <formula>AND(ISNUMBER(CI76),ISNUMBER(CI78),CI76&gt;=CI78/20)</formula>
    </cfRule>
    <cfRule type="expression" dxfId="1993" priority="213">
      <formula>AND(ISNUMBER(CI76),ISNUMBER(CI78),CI76&lt;CI78/20)</formula>
    </cfRule>
  </conditionalFormatting>
  <conditionalFormatting sqref="CI77:CL77 CN77:CO77">
    <cfRule type="expression" dxfId="1992" priority="214">
      <formula>AND(ISNUMBER(CI77),ISNUMBER(CI78),CI77&gt;=CI78/30)</formula>
    </cfRule>
    <cfRule type="expression" dxfId="1991" priority="215">
      <formula>AND(ISNUMBER(CI77),ISNUMBER(CI78),CI77&lt;CI78/30)</formula>
    </cfRule>
  </conditionalFormatting>
  <conditionalFormatting sqref="CI78:CL78 CN78:CO78">
    <cfRule type="expression" dxfId="1990" priority="216">
      <formula>AND(ISNUMBER(CI78),ISNUMBER(CI71),CI78&gt;=CI71)</formula>
    </cfRule>
    <cfRule type="expression" dxfId="1989" priority="217">
      <formula>AND(ISNUMBER(CI78),ISNUMBER(CI71),CI78&lt;CI71)</formula>
    </cfRule>
  </conditionalFormatting>
  <conditionalFormatting sqref="CJ22 CJ26:CJ31">
    <cfRule type="expression" dxfId="1988" priority="218">
      <formula>AND(ISNUMBER(CJ22),ISNUMBER(CI22),CJ22&gt;CI22)</formula>
    </cfRule>
    <cfRule type="expression" dxfId="1987" priority="219">
      <formula>AND(ISNUMBER(CJ22),ISNUMBER(CI22),CJ22&lt;CI22)</formula>
    </cfRule>
    <cfRule type="expression" dxfId="1986" priority="228">
      <formula>AND(ISNUMBER(CJ22),ISNUMBER(CI22),CJ22=CI22)</formula>
    </cfRule>
  </conditionalFormatting>
  <conditionalFormatting sqref="CJ33:CJ37">
    <cfRule type="expression" dxfId="1985" priority="244">
      <formula>AND(ISNUMBER(CJ33),ISNUMBER(CI33),CJ33=CI33)</formula>
    </cfRule>
    <cfRule type="expression" dxfId="1984" priority="220">
      <formula>AND(ISNUMBER(CJ33),ISNUMBER(CI33),CJ33&gt;CI33)</formula>
    </cfRule>
    <cfRule type="expression" dxfId="1983" priority="221">
      <formula>AND(ISNUMBER(CJ33),ISNUMBER(CI33),CJ33&lt;CI33)</formula>
    </cfRule>
  </conditionalFormatting>
  <conditionalFormatting sqref="CJ39:CJ43">
    <cfRule type="expression" dxfId="1982" priority="223">
      <formula>AND(ISNUMBER(CJ39),ISNUMBER(CI39),CJ39&gt;CI39)</formula>
    </cfRule>
    <cfRule type="expression" dxfId="1981" priority="224">
      <formula>AND(ISNUMBER(CJ39),ISNUMBER(CI39),CJ39&lt;CI39)</formula>
    </cfRule>
    <cfRule type="expression" dxfId="1980" priority="260">
      <formula>AND(ISNUMBER(CJ39),ISNUMBER(CI39),CJ39=CI39)</formula>
    </cfRule>
  </conditionalFormatting>
  <conditionalFormatting sqref="CJ46:CJ55">
    <cfRule type="expression" dxfId="1979" priority="279">
      <formula>AND(ISNUMBER(CJ46),ISNUMBER(CI46),CJ46=CI46)</formula>
    </cfRule>
    <cfRule type="expression" dxfId="1978" priority="277">
      <formula>AND(ISNUMBER(CJ46),ISNUMBER(CI46),CJ46&lt;CI46)</formula>
    </cfRule>
    <cfRule type="expression" dxfId="1977" priority="276">
      <formula>AND(ISNUMBER(CJ46),ISNUMBER(CI46),CJ46&gt;CI46)</formula>
    </cfRule>
  </conditionalFormatting>
  <conditionalFormatting sqref="CK22 CK26:CK31">
    <cfRule type="expression" dxfId="1976" priority="239">
      <formula>AND(ISNUMBER(CK22),ISNUMBER(CI22),CK22&lt;CI22)</formula>
    </cfRule>
    <cfRule type="expression" dxfId="1975" priority="230">
      <formula>AND(ISNUMBER(CK22),ISNUMBER(CI22),CK22=CI22)</formula>
    </cfRule>
    <cfRule type="expression" dxfId="1974" priority="229">
      <formula>AND(ISNUMBER(CK22),ISNUMBER(CI22),CK22&gt;CI22)</formula>
    </cfRule>
  </conditionalFormatting>
  <conditionalFormatting sqref="CK33:CK37">
    <cfRule type="expression" dxfId="1973" priority="246">
      <formula>AND(ISNUMBER(CK33),ISNUMBER(CI33),CK33=CI33)</formula>
    </cfRule>
    <cfRule type="expression" dxfId="1972" priority="255">
      <formula>AND(ISNUMBER(CK33),ISNUMBER(CI33),CK33&lt;CI33)</formula>
    </cfRule>
    <cfRule type="expression" dxfId="1971" priority="245">
      <formula>AND(ISNUMBER(CK33),ISNUMBER(CI33),CK33&gt;CI33)</formula>
    </cfRule>
  </conditionalFormatting>
  <conditionalFormatting sqref="CK39:CK43">
    <cfRule type="expression" dxfId="1970" priority="261">
      <formula>AND(ISNUMBER(CK39),ISNUMBER(CI39),CK39&gt;CI39)</formula>
    </cfRule>
    <cfRule type="expression" dxfId="1969" priority="262">
      <formula>AND(ISNUMBER(CK39),ISNUMBER(CI39),CK39=CI39)</formula>
    </cfRule>
    <cfRule type="expression" dxfId="1968" priority="271">
      <formula>AND(ISNUMBER(CK39),ISNUMBER(CI39),CK39&lt;CI39)</formula>
    </cfRule>
  </conditionalFormatting>
  <conditionalFormatting sqref="CK46:CK55">
    <cfRule type="expression" dxfId="1967" priority="280">
      <formula>AND(ISNUMBER(CK46),ISNUMBER(CI46),CK46&gt;CI46)</formula>
    </cfRule>
    <cfRule type="expression" dxfId="1966" priority="281">
      <formula>AND(ISNUMBER(CK46),ISNUMBER(CI46),CK46=CI46)</formula>
    </cfRule>
    <cfRule type="expression" dxfId="1965" priority="290">
      <formula>AND(ISNUMBER(CK46),ISNUMBER(CI46),CK46&lt;CI46)</formula>
    </cfRule>
  </conditionalFormatting>
  <conditionalFormatting sqref="CL22 CL26:CL31">
    <cfRule type="expression" dxfId="1964" priority="231">
      <formula>AND(ISNUMBER(CL22),ISNUMBER(CI22),CL22&gt;CI22)</formula>
    </cfRule>
    <cfRule type="expression" dxfId="1963" priority="232">
      <formula>AND(ISNUMBER(CL22),ISNUMBER(CI22),CL22=CI22)</formula>
    </cfRule>
    <cfRule type="expression" dxfId="1962" priority="240">
      <formula>AND(ISNUMBER(CL22),ISNUMBER(CI22),CL22&lt;CI22)</formula>
    </cfRule>
  </conditionalFormatting>
  <conditionalFormatting sqref="CL33:CL37">
    <cfRule type="expression" dxfId="1961" priority="247">
      <formula>AND(ISNUMBER(CL33),ISNUMBER(CI33),CL33&gt;CI33)</formula>
    </cfRule>
    <cfRule type="expression" dxfId="1960" priority="248">
      <formula>AND(ISNUMBER(CL33),ISNUMBER(CI33),CL33=CI33)</formula>
    </cfRule>
    <cfRule type="expression" dxfId="1959" priority="256">
      <formula>AND(ISNUMBER(CL33),ISNUMBER(CI33),CL33&lt;CI33)</formula>
    </cfRule>
  </conditionalFormatting>
  <conditionalFormatting sqref="CL39:CL43">
    <cfRule type="expression" dxfId="1958" priority="272">
      <formula>AND(ISNUMBER(CL39),ISNUMBER(CI39),CL39&lt;CI39)</formula>
    </cfRule>
    <cfRule type="expression" dxfId="1957" priority="264">
      <formula>AND(ISNUMBER(CL39),ISNUMBER(CI39),CL39=CI39)</formula>
    </cfRule>
    <cfRule type="expression" dxfId="1956" priority="263">
      <formula>AND(ISNUMBER(CL39),ISNUMBER(CI39),CL39&gt;CI39)</formula>
    </cfRule>
  </conditionalFormatting>
  <conditionalFormatting sqref="CL46:CL55">
    <cfRule type="expression" dxfId="1955" priority="282">
      <formula>AND(ISNUMBER(CL46),ISNUMBER(CI46),CL46&gt;CI46)</formula>
    </cfRule>
    <cfRule type="expression" dxfId="1954" priority="283">
      <formula>AND(ISNUMBER(CL46),ISNUMBER(CI46),CL46=CI46)</formula>
    </cfRule>
    <cfRule type="expression" dxfId="1953" priority="291">
      <formula>AND(ISNUMBER(CL46),ISNUMBER(CI46),CL46&lt;CI46)</formula>
    </cfRule>
  </conditionalFormatting>
  <conditionalFormatting sqref="CM22 CM26:CM31">
    <cfRule type="expression" dxfId="1952" priority="241">
      <formula>AND(ISNUMBER(CM22),ISNUMBER(CI22),CM22&lt;CI22)</formula>
    </cfRule>
    <cfRule type="expression" dxfId="1951" priority="234">
      <formula>AND(ISNUMBER(CM22),ISNUMBER(CI22),CM22=CI22)</formula>
    </cfRule>
    <cfRule type="expression" dxfId="1950" priority="233">
      <formula>AND(ISNUMBER(CM22),ISNUMBER(CI22),CM22&gt;CI22)</formula>
    </cfRule>
  </conditionalFormatting>
  <conditionalFormatting sqref="CM33:CM37">
    <cfRule type="expression" dxfId="1949" priority="250">
      <formula>AND(ISNUMBER(CM33),ISNUMBER(CI33),CM33=CI33)</formula>
    </cfRule>
    <cfRule type="expression" dxfId="1948" priority="249">
      <formula>AND(ISNUMBER(CM33),ISNUMBER(CI33),CM33&gt;CI33)</formula>
    </cfRule>
    <cfRule type="expression" dxfId="1947" priority="257">
      <formula>AND(ISNUMBER(CM33),ISNUMBER(CI33),CM33&lt;CI33)</formula>
    </cfRule>
  </conditionalFormatting>
  <conditionalFormatting sqref="CM39:CM43">
    <cfRule type="expression" dxfId="1946" priority="273">
      <formula>AND(ISNUMBER(CM39),ISNUMBER(CI39),CM39&lt;CI39)</formula>
    </cfRule>
    <cfRule type="expression" dxfId="1945" priority="265">
      <formula>AND(ISNUMBER(CM39),ISNUMBER(CI39),CM39&gt;CI39)</formula>
    </cfRule>
    <cfRule type="expression" dxfId="1944" priority="266">
      <formula>AND(ISNUMBER(CM39),ISNUMBER(CI39),CM39=CI39)</formula>
    </cfRule>
  </conditionalFormatting>
  <conditionalFormatting sqref="CM46:CM55">
    <cfRule type="expression" dxfId="1943" priority="285">
      <formula>AND(ISNUMBER(CM46),ISNUMBER(CI46),CM46=CI46)</formula>
    </cfRule>
    <cfRule type="expression" dxfId="1942" priority="284">
      <formula>AND(ISNUMBER(CM46),ISNUMBER(CI46),CM46&gt;CI46)</formula>
    </cfRule>
    <cfRule type="expression" dxfId="1941" priority="292">
      <formula>AND(ISNUMBER(CM46),ISNUMBER(CI46),CM46&lt;CI46)</formula>
    </cfRule>
  </conditionalFormatting>
  <conditionalFormatting sqref="CN22 CN26:CN31">
    <cfRule type="expression" dxfId="1940" priority="235">
      <formula>AND(ISNUMBER(CN22),ISNUMBER(CI22),CN22&gt;CI22)</formula>
    </cfRule>
    <cfRule type="expression" dxfId="1939" priority="236">
      <formula>AND(ISNUMBER(CN22),ISNUMBER(CI22),CN22=CI22)</formula>
    </cfRule>
    <cfRule type="expression" dxfId="1938" priority="242">
      <formula>AND(ISNUMBER(CN22),ISNUMBER(CI22),CN22&lt;CI22)</formula>
    </cfRule>
  </conditionalFormatting>
  <conditionalFormatting sqref="CN33:CN37">
    <cfRule type="expression" dxfId="1937" priority="258">
      <formula>AND(ISNUMBER(CN33),ISNUMBER(CI33),CN33&lt;CI33)</formula>
    </cfRule>
    <cfRule type="expression" dxfId="1936" priority="252">
      <formula>AND(ISNUMBER(CN33),ISNUMBER(CI33),CN33=CI33)</formula>
    </cfRule>
    <cfRule type="expression" dxfId="1935" priority="251">
      <formula>AND(ISNUMBER(CN33),ISNUMBER(CI33),CN33&gt;CI33)</formula>
    </cfRule>
  </conditionalFormatting>
  <conditionalFormatting sqref="CN39:CN43">
    <cfRule type="expression" dxfId="1934" priority="267">
      <formula>AND(ISNUMBER(CN39),ISNUMBER(CI39),CN39&gt;CI39)</formula>
    </cfRule>
    <cfRule type="expression" dxfId="1933" priority="268">
      <formula>AND(ISNUMBER(CN39),ISNUMBER(CI39),CN39=CI39)</formula>
    </cfRule>
    <cfRule type="expression" dxfId="1932" priority="274">
      <formula>AND(ISNUMBER(CN39),ISNUMBER(CI39),CN39&lt;CI39)</formula>
    </cfRule>
  </conditionalFormatting>
  <conditionalFormatting sqref="CN46:CN55">
    <cfRule type="expression" dxfId="1931" priority="287">
      <formula>AND(ISNUMBER(CN46),ISNUMBER(CI46),CN46=CI46)</formula>
    </cfRule>
    <cfRule type="expression" dxfId="1930" priority="293">
      <formula>AND(ISNUMBER(CN46),ISNUMBER(CI46),CN46&lt;CI46)</formula>
    </cfRule>
    <cfRule type="expression" dxfId="1929" priority="286">
      <formula>AND(ISNUMBER(CN46),ISNUMBER(CI46),CN46&gt;CI46)</formula>
    </cfRule>
  </conditionalFormatting>
  <conditionalFormatting sqref="CO22 CO26:CO31">
    <cfRule type="expression" dxfId="1928" priority="243">
      <formula>AND(ISNUMBER(CO22),ISNUMBER(CI22),CO22&lt;CI22)</formula>
    </cfRule>
    <cfRule type="expression" dxfId="1927" priority="238">
      <formula>AND(ISNUMBER(CO22),ISNUMBER(CI22),CO22=CI22)</formula>
    </cfRule>
    <cfRule type="expression" dxfId="1926" priority="237">
      <formula>AND(ISNUMBER(CO22),ISNUMBER(CI22),CO22&gt;CI22)</formula>
    </cfRule>
  </conditionalFormatting>
  <conditionalFormatting sqref="CO33:CO37">
    <cfRule type="expression" dxfId="1925" priority="259">
      <formula>AND(ISNUMBER(CO33),ISNUMBER(CI33),CO33&lt;CI33)</formula>
    </cfRule>
    <cfRule type="expression" dxfId="1924" priority="254">
      <formula>AND(ISNUMBER(CO33),ISNUMBER(CI33),CO33=CI33)</formula>
    </cfRule>
    <cfRule type="expression" dxfId="1923" priority="253">
      <formula>AND(ISNUMBER(CO33),ISNUMBER(CI33),CO33&gt;CI33)</formula>
    </cfRule>
  </conditionalFormatting>
  <conditionalFormatting sqref="CO39:CO43">
    <cfRule type="expression" dxfId="1922" priority="270">
      <formula>AND(ISNUMBER(CO39),ISNUMBER(CI39),CO39=CI39)</formula>
    </cfRule>
    <cfRule type="expression" dxfId="1921" priority="269">
      <formula>AND(ISNUMBER(CO39),ISNUMBER(CI39),CO39&gt;CI39)</formula>
    </cfRule>
    <cfRule type="expression" dxfId="1920" priority="275">
      <formula>AND(ISNUMBER(CO39),ISNUMBER(CI39),CO39&lt;CI39)</formula>
    </cfRule>
  </conditionalFormatting>
  <conditionalFormatting sqref="CO46:CO55">
    <cfRule type="expression" dxfId="1919" priority="294">
      <formula>AND(ISNUMBER(CO46),ISNUMBER(CI46),CO46&lt;CI46)</formula>
    </cfRule>
    <cfRule type="expression" dxfId="1918" priority="289">
      <formula>AND(ISNUMBER(CO46),ISNUMBER(CI46),CO46=CI46)</formula>
    </cfRule>
    <cfRule type="expression" dxfId="1917" priority="288">
      <formula>AND(ISNUMBER(CO46),ISNUMBER(CI46),CO46&gt;CI46)</formula>
    </cfRule>
  </conditionalFormatting>
  <conditionalFormatting sqref="CQ22:CQ31">
    <cfRule type="expression" dxfId="1916" priority="191">
      <formula>ISNUMBER(CQ22)</formula>
    </cfRule>
  </conditionalFormatting>
  <conditionalFormatting sqref="CQ33:CQ37">
    <cfRule type="expression" dxfId="1915" priority="135">
      <formula>ISNUMBER(CQ33)</formula>
    </cfRule>
  </conditionalFormatting>
  <conditionalFormatting sqref="CQ39:CQ43">
    <cfRule type="expression" dxfId="1914" priority="138">
      <formula>ISNUMBER(CQ39)</formula>
    </cfRule>
  </conditionalFormatting>
  <conditionalFormatting sqref="CQ75:CT75 CV75:CW75">
    <cfRule type="expression" dxfId="1913" priority="123">
      <formula>AND(ISNUMBER(CQ75),ISNUMBER(CQ78),CQ75&gt;=CQ78/8)</formula>
    </cfRule>
    <cfRule type="expression" dxfId="1912" priority="124">
      <formula>AND(ISNUMBER(CQ75),ISNUMBER(CQ78),CQ75&lt;CQ78/8)</formula>
    </cfRule>
  </conditionalFormatting>
  <conditionalFormatting sqref="CQ76:CT76 CV76:CW76">
    <cfRule type="expression" dxfId="1911" priority="126">
      <formula>AND(ISNUMBER(CQ76),ISNUMBER(CQ78),CQ76&lt;CQ78/20)</formula>
    </cfRule>
    <cfRule type="expression" dxfId="1910" priority="125">
      <formula>AND(ISNUMBER(CQ76),ISNUMBER(CQ78),CQ76&gt;=CQ78/20)</formula>
    </cfRule>
  </conditionalFormatting>
  <conditionalFormatting sqref="CQ77:CT77 CV77:CW77">
    <cfRule type="expression" dxfId="1909" priority="127">
      <formula>AND(ISNUMBER(CQ77),ISNUMBER(CQ78),CQ77&gt;=CQ78/30)</formula>
    </cfRule>
    <cfRule type="expression" dxfId="1908" priority="128">
      <formula>AND(ISNUMBER(CQ77),ISNUMBER(CQ78),CQ77&lt;CQ78/30)</formula>
    </cfRule>
  </conditionalFormatting>
  <conditionalFormatting sqref="CQ78:CT78 CV78:CW78">
    <cfRule type="expression" dxfId="1907" priority="130">
      <formula>AND(ISNUMBER(CQ78),ISNUMBER(CQ71),CQ78&lt;CQ71)</formula>
    </cfRule>
    <cfRule type="expression" dxfId="1906" priority="129">
      <formula>AND(ISNUMBER(CQ78),ISNUMBER(CQ71),CQ78&gt;=CQ71)</formula>
    </cfRule>
  </conditionalFormatting>
  <conditionalFormatting sqref="CR22 CR26:CR31">
    <cfRule type="expression" dxfId="1905" priority="141">
      <formula>AND(ISNUMBER(CR22),ISNUMBER(CQ22),CR22=CQ22)</formula>
    </cfRule>
    <cfRule type="expression" dxfId="1904" priority="132">
      <formula>AND(ISNUMBER(CR22),ISNUMBER(CQ22),CR22&lt;CQ22)</formula>
    </cfRule>
    <cfRule type="expression" dxfId="1903" priority="131">
      <formula>AND(ISNUMBER(CR22),ISNUMBER(CQ22),CR22&gt;CQ22)</formula>
    </cfRule>
  </conditionalFormatting>
  <conditionalFormatting sqref="CR33:CR37">
    <cfRule type="expression" dxfId="1902" priority="133">
      <formula>AND(ISNUMBER(CR33),ISNUMBER(CQ33),CR33&gt;CQ33)</formula>
    </cfRule>
    <cfRule type="expression" dxfId="1901" priority="157">
      <formula>AND(ISNUMBER(CR33),ISNUMBER(CQ33),CR33=CQ33)</formula>
    </cfRule>
    <cfRule type="expression" dxfId="1900" priority="134">
      <formula>AND(ISNUMBER(CR33),ISNUMBER(CQ33),CR33&lt;CQ33)</formula>
    </cfRule>
  </conditionalFormatting>
  <conditionalFormatting sqref="CR39:CR43">
    <cfRule type="expression" dxfId="1899" priority="136">
      <formula>AND(ISNUMBER(CR39),ISNUMBER(CQ39),CR39&gt;CQ39)</formula>
    </cfRule>
    <cfRule type="expression" dxfId="1898" priority="137">
      <formula>AND(ISNUMBER(CR39),ISNUMBER(CQ39),CR39&lt;CQ39)</formula>
    </cfRule>
    <cfRule type="expression" dxfId="1897" priority="173">
      <formula>AND(ISNUMBER(CR39),ISNUMBER(CQ39),CR39=CQ39)</formula>
    </cfRule>
  </conditionalFormatting>
  <conditionalFormatting sqref="CR46:CR55">
    <cfRule type="expression" dxfId="1896" priority="189">
      <formula>AND(ISNUMBER(CR46),ISNUMBER(CQ46),CR46&gt;CQ46)</formula>
    </cfRule>
    <cfRule type="expression" dxfId="1895" priority="190">
      <formula>AND(ISNUMBER(CR46),ISNUMBER(CQ46),CR46&lt;CQ46)</formula>
    </cfRule>
    <cfRule type="expression" dxfId="1894" priority="192">
      <formula>AND(ISNUMBER(CR46),ISNUMBER(CQ46),CR46=CQ46)</formula>
    </cfRule>
  </conditionalFormatting>
  <conditionalFormatting sqref="CS22 CS26:CS31">
    <cfRule type="expression" dxfId="1893" priority="142">
      <formula>AND(ISNUMBER(CS22),ISNUMBER(CQ22),CS22&gt;CQ22)</formula>
    </cfRule>
    <cfRule type="expression" dxfId="1892" priority="143">
      <formula>AND(ISNUMBER(CS22),ISNUMBER(CQ22),CS22=CQ22)</formula>
    </cfRule>
    <cfRule type="expression" dxfId="1891" priority="152">
      <formula>AND(ISNUMBER(CS22),ISNUMBER(CQ22),CS22&lt;CQ22)</formula>
    </cfRule>
  </conditionalFormatting>
  <conditionalFormatting sqref="CS33:CS37">
    <cfRule type="expression" dxfId="1890" priority="168">
      <formula>AND(ISNUMBER(CS33),ISNUMBER(CQ33),CS33&lt;CQ33)</formula>
    </cfRule>
    <cfRule type="expression" dxfId="1889" priority="159">
      <formula>AND(ISNUMBER(CS33),ISNUMBER(CQ33),CS33=CQ33)</formula>
    </cfRule>
    <cfRule type="expression" dxfId="1888" priority="158">
      <formula>AND(ISNUMBER(CS33),ISNUMBER(CQ33),CS33&gt;CQ33)</formula>
    </cfRule>
  </conditionalFormatting>
  <conditionalFormatting sqref="CS39:CS43">
    <cfRule type="expression" dxfId="1887" priority="175">
      <formula>AND(ISNUMBER(CS39),ISNUMBER(CQ39),CS39=CQ39)</formula>
    </cfRule>
    <cfRule type="expression" dxfId="1886" priority="184">
      <formula>AND(ISNUMBER(CS39),ISNUMBER(CQ39),CS39&lt;CQ39)</formula>
    </cfRule>
    <cfRule type="expression" dxfId="1885" priority="174">
      <formula>AND(ISNUMBER(CS39),ISNUMBER(CQ39),CS39&gt;CQ39)</formula>
    </cfRule>
  </conditionalFormatting>
  <conditionalFormatting sqref="CS46:CS55">
    <cfRule type="expression" dxfId="1884" priority="193">
      <formula>AND(ISNUMBER(CS46),ISNUMBER(CQ46),CS46&gt;CQ46)</formula>
    </cfRule>
    <cfRule type="expression" dxfId="1883" priority="203">
      <formula>AND(ISNUMBER(CS46),ISNUMBER(CQ46),CS46&lt;CQ46)</formula>
    </cfRule>
    <cfRule type="expression" dxfId="1882" priority="194">
      <formula>AND(ISNUMBER(CS46),ISNUMBER(CQ46),CS46=CQ46)</formula>
    </cfRule>
  </conditionalFormatting>
  <conditionalFormatting sqref="CT22 CT26:CT31">
    <cfRule type="expression" dxfId="1881" priority="144">
      <formula>AND(ISNUMBER(CT22),ISNUMBER(CQ22),CT22&gt;CQ22)</formula>
    </cfRule>
    <cfRule type="expression" dxfId="1880" priority="145">
      <formula>AND(ISNUMBER(CT22),ISNUMBER(CQ22),CT22=CQ22)</formula>
    </cfRule>
    <cfRule type="expression" dxfId="1879" priority="153">
      <formula>AND(ISNUMBER(CT22),ISNUMBER(CQ22),CT22&lt;CQ22)</formula>
    </cfRule>
  </conditionalFormatting>
  <conditionalFormatting sqref="CT33:CT37">
    <cfRule type="expression" dxfId="1878" priority="169">
      <formula>AND(ISNUMBER(CT33),ISNUMBER(CQ33),CT33&lt;CQ33)</formula>
    </cfRule>
    <cfRule type="expression" dxfId="1877" priority="161">
      <formula>AND(ISNUMBER(CT33),ISNUMBER(CQ33),CT33=CQ33)</formula>
    </cfRule>
    <cfRule type="expression" dxfId="1876" priority="160">
      <formula>AND(ISNUMBER(CT33),ISNUMBER(CQ33),CT33&gt;CQ33)</formula>
    </cfRule>
  </conditionalFormatting>
  <conditionalFormatting sqref="CT39:CT43">
    <cfRule type="expression" dxfId="1875" priority="176">
      <formula>AND(ISNUMBER(CT39),ISNUMBER(CQ39),CT39&gt;CQ39)</formula>
    </cfRule>
    <cfRule type="expression" dxfId="1874" priority="185">
      <formula>AND(ISNUMBER(CT39),ISNUMBER(CQ39),CT39&lt;CQ39)</formula>
    </cfRule>
    <cfRule type="expression" dxfId="1873" priority="177">
      <formula>AND(ISNUMBER(CT39),ISNUMBER(CQ39),CT39=CQ39)</formula>
    </cfRule>
  </conditionalFormatting>
  <conditionalFormatting sqref="CT46:CT55">
    <cfRule type="expression" dxfId="1872" priority="195">
      <formula>AND(ISNUMBER(CT46),ISNUMBER(CQ46),CT46&gt;CQ46)</formula>
    </cfRule>
    <cfRule type="expression" dxfId="1871" priority="196">
      <formula>AND(ISNUMBER(CT46),ISNUMBER(CQ46),CT46=CQ46)</formula>
    </cfRule>
    <cfRule type="expression" dxfId="1870" priority="204">
      <formula>AND(ISNUMBER(CT46),ISNUMBER(CQ46),CT46&lt;CQ46)</formula>
    </cfRule>
  </conditionalFormatting>
  <conditionalFormatting sqref="CU22 CU26:CU31">
    <cfRule type="expression" dxfId="1869" priority="154">
      <formula>AND(ISNUMBER(CU22),ISNUMBER(CQ22),CU22&lt;CQ22)</formula>
    </cfRule>
    <cfRule type="expression" dxfId="1868" priority="147">
      <formula>AND(ISNUMBER(CU22),ISNUMBER(CQ22),CU22=CQ22)</formula>
    </cfRule>
    <cfRule type="expression" dxfId="1867" priority="146">
      <formula>AND(ISNUMBER(CU22),ISNUMBER(CQ22),CU22&gt;CQ22)</formula>
    </cfRule>
  </conditionalFormatting>
  <conditionalFormatting sqref="CU33:CU37">
    <cfRule type="expression" dxfId="1866" priority="162">
      <formula>AND(ISNUMBER(CU33),ISNUMBER(CQ33),CU33&gt;CQ33)</formula>
    </cfRule>
    <cfRule type="expression" dxfId="1865" priority="163">
      <formula>AND(ISNUMBER(CU33),ISNUMBER(CQ33),CU33=CQ33)</formula>
    </cfRule>
    <cfRule type="expression" dxfId="1864" priority="170">
      <formula>AND(ISNUMBER(CU33),ISNUMBER(CQ33),CU33&lt;CQ33)</formula>
    </cfRule>
  </conditionalFormatting>
  <conditionalFormatting sqref="CU39:CU43">
    <cfRule type="expression" dxfId="1863" priority="179">
      <formula>AND(ISNUMBER(CU39),ISNUMBER(CQ39),CU39=CQ39)</formula>
    </cfRule>
    <cfRule type="expression" dxfId="1862" priority="178">
      <formula>AND(ISNUMBER(CU39),ISNUMBER(CQ39),CU39&gt;CQ39)</formula>
    </cfRule>
    <cfRule type="expression" dxfId="1861" priority="186">
      <formula>AND(ISNUMBER(CU39),ISNUMBER(CQ39),CU39&lt;CQ39)</formula>
    </cfRule>
  </conditionalFormatting>
  <conditionalFormatting sqref="CU46:CU55">
    <cfRule type="expression" dxfId="1860" priority="205">
      <formula>AND(ISNUMBER(CU46),ISNUMBER(CQ46),CU46&lt;CQ46)</formula>
    </cfRule>
    <cfRule type="expression" dxfId="1859" priority="197">
      <formula>AND(ISNUMBER(CU46),ISNUMBER(CQ46),CU46&gt;CQ46)</formula>
    </cfRule>
    <cfRule type="expression" dxfId="1858" priority="198">
      <formula>AND(ISNUMBER(CU46),ISNUMBER(CQ46),CU46=CQ46)</formula>
    </cfRule>
  </conditionalFormatting>
  <conditionalFormatting sqref="CV22 CV26:CV31">
    <cfRule type="expression" dxfId="1857" priority="148">
      <formula>AND(ISNUMBER(CV22),ISNUMBER(CQ22),CV22&gt;CQ22)</formula>
    </cfRule>
    <cfRule type="expression" dxfId="1856" priority="149">
      <formula>AND(ISNUMBER(CV22),ISNUMBER(CQ22),CV22=CQ22)</formula>
    </cfRule>
    <cfRule type="expression" dxfId="1855" priority="155">
      <formula>AND(ISNUMBER(CV22),ISNUMBER(CQ22),CV22&lt;CQ22)</formula>
    </cfRule>
  </conditionalFormatting>
  <conditionalFormatting sqref="CV33:CV37">
    <cfRule type="expression" dxfId="1854" priority="164">
      <formula>AND(ISNUMBER(CV33),ISNUMBER(CQ33),CV33&gt;CQ33)</formula>
    </cfRule>
    <cfRule type="expression" dxfId="1853" priority="165">
      <formula>AND(ISNUMBER(CV33),ISNUMBER(CQ33),CV33=CQ33)</formula>
    </cfRule>
    <cfRule type="expression" dxfId="1852" priority="171">
      <formula>AND(ISNUMBER(CV33),ISNUMBER(CQ33),CV33&lt;CQ33)</formula>
    </cfRule>
  </conditionalFormatting>
  <conditionalFormatting sqref="CV39:CV43">
    <cfRule type="expression" dxfId="1851" priority="180">
      <formula>AND(ISNUMBER(CV39),ISNUMBER(CQ39),CV39&gt;CQ39)</formula>
    </cfRule>
    <cfRule type="expression" dxfId="1850" priority="181">
      <formula>AND(ISNUMBER(CV39),ISNUMBER(CQ39),CV39=CQ39)</formula>
    </cfRule>
    <cfRule type="expression" dxfId="1849" priority="187">
      <formula>AND(ISNUMBER(CV39),ISNUMBER(CQ39),CV39&lt;CQ39)</formula>
    </cfRule>
  </conditionalFormatting>
  <conditionalFormatting sqref="CV46:CV55">
    <cfRule type="expression" dxfId="1848" priority="199">
      <formula>AND(ISNUMBER(CV46),ISNUMBER(CQ46),CV46&gt;CQ46)</formula>
    </cfRule>
    <cfRule type="expression" dxfId="1847" priority="200">
      <formula>AND(ISNUMBER(CV46),ISNUMBER(CQ46),CV46=CQ46)</formula>
    </cfRule>
    <cfRule type="expression" dxfId="1846" priority="206">
      <formula>AND(ISNUMBER(CV46),ISNUMBER(CQ46),CV46&lt;CQ46)</formula>
    </cfRule>
  </conditionalFormatting>
  <conditionalFormatting sqref="CW22 CW26:CW31">
    <cfRule type="expression" dxfId="1845" priority="150">
      <formula>AND(ISNUMBER(CW22),ISNUMBER(CQ22),CW22&gt;CQ22)</formula>
    </cfRule>
    <cfRule type="expression" dxfId="1844" priority="151">
      <formula>AND(ISNUMBER(CW22),ISNUMBER(CQ22),CW22=CQ22)</formula>
    </cfRule>
    <cfRule type="expression" dxfId="1843" priority="156">
      <formula>AND(ISNUMBER(CW22),ISNUMBER(CQ22),CW22&lt;CQ22)</formula>
    </cfRule>
  </conditionalFormatting>
  <conditionalFormatting sqref="CW33:CW37">
    <cfRule type="expression" dxfId="1842" priority="166">
      <formula>AND(ISNUMBER(CW33),ISNUMBER(CQ33),CW33&gt;CQ33)</formula>
    </cfRule>
    <cfRule type="expression" dxfId="1841" priority="167">
      <formula>AND(ISNUMBER(CW33),ISNUMBER(CQ33),CW33=CQ33)</formula>
    </cfRule>
    <cfRule type="expression" dxfId="1840" priority="172">
      <formula>AND(ISNUMBER(CW33),ISNUMBER(CQ33),CW33&lt;CQ33)</formula>
    </cfRule>
  </conditionalFormatting>
  <conditionalFormatting sqref="CW39:CW43">
    <cfRule type="expression" dxfId="1839" priority="182">
      <formula>AND(ISNUMBER(CW39),ISNUMBER(CQ39),CW39&gt;CQ39)</formula>
    </cfRule>
    <cfRule type="expression" dxfId="1838" priority="183">
      <formula>AND(ISNUMBER(CW39),ISNUMBER(CQ39),CW39=CQ39)</formula>
    </cfRule>
    <cfRule type="expression" dxfId="1837" priority="188">
      <formula>AND(ISNUMBER(CW39),ISNUMBER(CQ39),CW39&lt;CQ39)</formula>
    </cfRule>
  </conditionalFormatting>
  <conditionalFormatting sqref="CW46:CW55">
    <cfRule type="expression" dxfId="1836" priority="201">
      <formula>AND(ISNUMBER(CW46),ISNUMBER(CQ46),CW46&gt;CQ46)</formula>
    </cfRule>
    <cfRule type="expression" dxfId="1835" priority="207">
      <formula>AND(ISNUMBER(CW46),ISNUMBER(CQ46),CW46&lt;CQ46)</formula>
    </cfRule>
    <cfRule type="expression" dxfId="1834" priority="202">
      <formula>AND(ISNUMBER(CW46),ISNUMBER(CQ46),CW46=CQ46)</formula>
    </cfRule>
  </conditionalFormatting>
  <conditionalFormatting sqref="CY22:CY31">
    <cfRule type="expression" dxfId="1833" priority="95">
      <formula>ISNUMBER(CY22)</formula>
    </cfRule>
  </conditionalFormatting>
  <conditionalFormatting sqref="CY33:CY37">
    <cfRule type="expression" dxfId="1832" priority="15">
      <formula>ISNUMBER(CY33)</formula>
    </cfRule>
  </conditionalFormatting>
  <conditionalFormatting sqref="CY39:CY43">
    <cfRule type="expression" dxfId="1831" priority="18">
      <formula>ISNUMBER(CY39)</formula>
    </cfRule>
  </conditionalFormatting>
  <conditionalFormatting sqref="CY75:DB75 DD75:DE75">
    <cfRule type="expression" dxfId="1830" priority="3">
      <formula>AND(ISNUMBER(CY75),ISNUMBER(CY78),CY75&gt;=CY78/8)</formula>
    </cfRule>
    <cfRule type="expression" dxfId="1829" priority="4">
      <formula>AND(ISNUMBER(CY75),ISNUMBER(CY78),CY75&lt;CY78/8)</formula>
    </cfRule>
  </conditionalFormatting>
  <conditionalFormatting sqref="CY76:DB76 DD76:DE76">
    <cfRule type="expression" dxfId="1828" priority="5">
      <formula>AND(ISNUMBER(CY76),ISNUMBER(CY78),CY76&gt;=CY78/20)</formula>
    </cfRule>
    <cfRule type="expression" dxfId="1827" priority="6">
      <formula>AND(ISNUMBER(CY76),ISNUMBER(CY78),CY76&lt;CY78/20)</formula>
    </cfRule>
  </conditionalFormatting>
  <conditionalFormatting sqref="CY77:DB77 DD77:DE77">
    <cfRule type="expression" dxfId="1826" priority="8">
      <formula>AND(ISNUMBER(CY77),ISNUMBER(CY78),CY77&lt;CY78/30)</formula>
    </cfRule>
    <cfRule type="expression" dxfId="1825" priority="7">
      <formula>AND(ISNUMBER(CY77),ISNUMBER(CY78),CY77&gt;=CY78/30)</formula>
    </cfRule>
  </conditionalFormatting>
  <conditionalFormatting sqref="CY78:DB78 DD78:DE78">
    <cfRule type="expression" dxfId="1824" priority="9">
      <formula>AND(ISNUMBER(CY78),ISNUMBER(CY71),CY78&gt;=CY71)</formula>
    </cfRule>
    <cfRule type="expression" dxfId="1823" priority="10">
      <formula>AND(ISNUMBER(CY78),ISNUMBER(CY71),CY78&lt;CY71)</formula>
    </cfRule>
  </conditionalFormatting>
  <conditionalFormatting sqref="CZ22 CZ26:CZ31">
    <cfRule type="expression" dxfId="1822" priority="21">
      <formula>AND(ISNUMBER(CZ22),ISNUMBER(CY22),CZ22=CY22)</formula>
    </cfRule>
    <cfRule type="expression" dxfId="1821" priority="12">
      <formula>AND(ISNUMBER(CZ22),ISNUMBER(CY22),CZ22&lt;CY22)</formula>
    </cfRule>
    <cfRule type="expression" dxfId="1820" priority="11">
      <formula>AND(ISNUMBER(CZ22),ISNUMBER(CY22),CZ22&gt;CY22)</formula>
    </cfRule>
  </conditionalFormatting>
  <conditionalFormatting sqref="CZ33:CZ37">
    <cfRule type="expression" dxfId="1819" priority="14">
      <formula>AND(ISNUMBER(CZ33),ISNUMBER(CY33),CZ33&lt;CY33)</formula>
    </cfRule>
    <cfRule type="expression" dxfId="1818" priority="13">
      <formula>AND(ISNUMBER(CZ33),ISNUMBER(CY33),CZ33&gt;CY33)</formula>
    </cfRule>
    <cfRule type="expression" dxfId="1817" priority="37">
      <formula>AND(ISNUMBER(CZ33),ISNUMBER(CY33),CZ33=CY33)</formula>
    </cfRule>
  </conditionalFormatting>
  <conditionalFormatting sqref="CZ39:CZ43">
    <cfRule type="expression" dxfId="1816" priority="53">
      <formula>AND(ISNUMBER(CZ39),ISNUMBER(CY39),CZ39=CY39)</formula>
    </cfRule>
    <cfRule type="expression" dxfId="1815" priority="17">
      <formula>AND(ISNUMBER(CZ39),ISNUMBER(CY39),CZ39&lt;CY39)</formula>
    </cfRule>
    <cfRule type="expression" dxfId="1814" priority="16">
      <formula>AND(ISNUMBER(CZ39),ISNUMBER(CY39),CZ39&gt;CY39)</formula>
    </cfRule>
  </conditionalFormatting>
  <conditionalFormatting sqref="CZ46:CZ55">
    <cfRule type="expression" dxfId="1813" priority="96">
      <formula>AND(ISNUMBER(CZ46),ISNUMBER(CY46),CZ46=CY46)</formula>
    </cfRule>
    <cfRule type="expression" dxfId="1812" priority="93">
      <formula>AND(ISNUMBER(CZ46),ISNUMBER(CY46),CZ46&gt;CY46)</formula>
    </cfRule>
    <cfRule type="expression" dxfId="1811" priority="94">
      <formula>AND(ISNUMBER(CZ46),ISNUMBER(CY46),CZ46&lt;CY46)</formula>
    </cfRule>
  </conditionalFormatting>
  <conditionalFormatting sqref="DA22 DA26:DA31">
    <cfRule type="expression" dxfId="1810" priority="22">
      <formula>AND(ISNUMBER(DA22),ISNUMBER(CY22),DA22&gt;CY22)</formula>
    </cfRule>
    <cfRule type="expression" dxfId="1809" priority="23">
      <formula>AND(ISNUMBER(DA22),ISNUMBER(CY22),DA22=CY22)</formula>
    </cfRule>
    <cfRule type="expression" dxfId="1808" priority="32">
      <formula>AND(ISNUMBER(DA22),ISNUMBER(CY22),DA22&lt;CY22)</formula>
    </cfRule>
  </conditionalFormatting>
  <conditionalFormatting sqref="DA33:DA37">
    <cfRule type="expression" dxfId="1807" priority="48">
      <formula>AND(ISNUMBER(DA33),ISNUMBER(CY33),DA33&lt;CY33)</formula>
    </cfRule>
    <cfRule type="expression" dxfId="1806" priority="39">
      <formula>AND(ISNUMBER(DA33),ISNUMBER(CY33),DA33=CY33)</formula>
    </cfRule>
    <cfRule type="expression" dxfId="1805" priority="38">
      <formula>AND(ISNUMBER(DA33),ISNUMBER(CY33),DA33&gt;CY33)</formula>
    </cfRule>
  </conditionalFormatting>
  <conditionalFormatting sqref="DA39:DA43">
    <cfRule type="expression" dxfId="1804" priority="64">
      <formula>AND(ISNUMBER(DA39),ISNUMBER(CY39),DA39&lt;CY39)</formula>
    </cfRule>
    <cfRule type="expression" dxfId="1803" priority="55">
      <formula>AND(ISNUMBER(DA39),ISNUMBER(CY39),DA39=CY39)</formula>
    </cfRule>
    <cfRule type="expression" dxfId="1802" priority="54">
      <formula>AND(ISNUMBER(DA39),ISNUMBER(CY39),DA39&gt;CY39)</formula>
    </cfRule>
  </conditionalFormatting>
  <conditionalFormatting sqref="DA46:DA55">
    <cfRule type="expression" dxfId="1801" priority="98">
      <formula>AND(ISNUMBER(DA46),ISNUMBER(CY46),DA46=CY46)</formula>
    </cfRule>
    <cfRule type="expression" dxfId="1800" priority="97">
      <formula>AND(ISNUMBER(DA46),ISNUMBER(CY46),DA46&gt;CY46)</formula>
    </cfRule>
    <cfRule type="expression" dxfId="1799" priority="107">
      <formula>AND(ISNUMBER(DA46),ISNUMBER(CY46),DA46&lt;CY46)</formula>
    </cfRule>
  </conditionalFormatting>
  <conditionalFormatting sqref="DB22 DB26:DB31">
    <cfRule type="expression" dxfId="1798" priority="24">
      <formula>AND(ISNUMBER(DB22),ISNUMBER(CY22),DB22&gt;CY22)</formula>
    </cfRule>
    <cfRule type="expression" dxfId="1797" priority="25">
      <formula>AND(ISNUMBER(DB22),ISNUMBER(CY22),DB22=CY22)</formula>
    </cfRule>
    <cfRule type="expression" dxfId="1796" priority="33">
      <formula>AND(ISNUMBER(DB22),ISNUMBER(CY22),DB22&lt;CY22)</formula>
    </cfRule>
  </conditionalFormatting>
  <conditionalFormatting sqref="DB33:DB37">
    <cfRule type="expression" dxfId="1795" priority="40">
      <formula>AND(ISNUMBER(DB33),ISNUMBER(CY33),DB33&gt;CY33)</formula>
    </cfRule>
    <cfRule type="expression" dxfId="1794" priority="41">
      <formula>AND(ISNUMBER(DB33),ISNUMBER(CY33),DB33=CY33)</formula>
    </cfRule>
    <cfRule type="expression" dxfId="1793" priority="49">
      <formula>AND(ISNUMBER(DB33),ISNUMBER(CY33),DB33&lt;CY33)</formula>
    </cfRule>
  </conditionalFormatting>
  <conditionalFormatting sqref="DB39:DB43">
    <cfRule type="expression" dxfId="1792" priority="57">
      <formula>AND(ISNUMBER(DB39),ISNUMBER(CY39),DB39=CY39)</formula>
    </cfRule>
    <cfRule type="expression" dxfId="1791" priority="65">
      <formula>AND(ISNUMBER(DB39),ISNUMBER(CY39),DB39&lt;CY39)</formula>
    </cfRule>
    <cfRule type="expression" dxfId="1790" priority="56">
      <formula>AND(ISNUMBER(DB39),ISNUMBER(CY39),DB39&gt;CY39)</formula>
    </cfRule>
  </conditionalFormatting>
  <conditionalFormatting sqref="DB46:DB55">
    <cfRule type="expression" dxfId="1789" priority="99">
      <formula>AND(ISNUMBER(DB46),ISNUMBER(CY46),DB46&gt;CY46)</formula>
    </cfRule>
    <cfRule type="expression" dxfId="1788" priority="100">
      <formula>AND(ISNUMBER(DB46),ISNUMBER(CY46),DB46=CY46)</formula>
    </cfRule>
    <cfRule type="expression" dxfId="1787" priority="108">
      <formula>AND(ISNUMBER(DB46),ISNUMBER(CY46),DB46&lt;CY46)</formula>
    </cfRule>
  </conditionalFormatting>
  <conditionalFormatting sqref="DC22 DC26:DC31">
    <cfRule type="expression" dxfId="1786" priority="34">
      <formula>AND(ISNUMBER(DC22),ISNUMBER(CY22),DC22&lt;CY22)</formula>
    </cfRule>
    <cfRule type="expression" dxfId="1785" priority="27">
      <formula>AND(ISNUMBER(DC22),ISNUMBER(CY22),DC22=CY22)</formula>
    </cfRule>
    <cfRule type="expression" dxfId="1784" priority="26">
      <formula>AND(ISNUMBER(DC22),ISNUMBER(CY22),DC22&gt;CY22)</formula>
    </cfRule>
  </conditionalFormatting>
  <conditionalFormatting sqref="DC33:DC37">
    <cfRule type="expression" dxfId="1783" priority="42">
      <formula>AND(ISNUMBER(DC33),ISNUMBER(CY33),DC33&gt;CY33)</formula>
    </cfRule>
    <cfRule type="expression" dxfId="1782" priority="50">
      <formula>AND(ISNUMBER(DC33),ISNUMBER(CY33),DC33&lt;CY33)</formula>
    </cfRule>
    <cfRule type="expression" dxfId="1781" priority="43">
      <formula>AND(ISNUMBER(DC33),ISNUMBER(CY33),DC33=CY33)</formula>
    </cfRule>
  </conditionalFormatting>
  <conditionalFormatting sqref="DC39:DC43">
    <cfRule type="expression" dxfId="1780" priority="59">
      <formula>AND(ISNUMBER(DC39),ISNUMBER(CY39),DC39=CY39)</formula>
    </cfRule>
    <cfRule type="expression" dxfId="1779" priority="58">
      <formula>AND(ISNUMBER(DC39),ISNUMBER(CY39),DC39&gt;CY39)</formula>
    </cfRule>
    <cfRule type="expression" dxfId="1778" priority="66">
      <formula>AND(ISNUMBER(DC39),ISNUMBER(CY39),DC39&lt;CY39)</formula>
    </cfRule>
  </conditionalFormatting>
  <conditionalFormatting sqref="DC46:DC55">
    <cfRule type="expression" dxfId="1777" priority="101">
      <formula>AND(ISNUMBER(DC46),ISNUMBER(CY46),DC46&gt;CY46)</formula>
    </cfRule>
    <cfRule type="expression" dxfId="1776" priority="102">
      <formula>AND(ISNUMBER(DC46),ISNUMBER(CY46),DC46=CY46)</formula>
    </cfRule>
    <cfRule type="expression" dxfId="1775" priority="109">
      <formula>AND(ISNUMBER(DC46),ISNUMBER(CY46),DC46&lt;CY46)</formula>
    </cfRule>
  </conditionalFormatting>
  <conditionalFormatting sqref="DD22 DD26:DD31">
    <cfRule type="expression" dxfId="1774" priority="35">
      <formula>AND(ISNUMBER(DD22),ISNUMBER(CY22),DD22&lt;CY22)</formula>
    </cfRule>
    <cfRule type="expression" dxfId="1773" priority="29">
      <formula>AND(ISNUMBER(DD22),ISNUMBER(CY22),DD22=CY22)</formula>
    </cfRule>
    <cfRule type="expression" dxfId="1772" priority="28">
      <formula>AND(ISNUMBER(DD22),ISNUMBER(CY22),DD22&gt;CY22)</formula>
    </cfRule>
  </conditionalFormatting>
  <conditionalFormatting sqref="DD33:DD37">
    <cfRule type="expression" dxfId="1771" priority="51">
      <formula>AND(ISNUMBER(DD33),ISNUMBER(CY33),DD33&lt;CY33)</formula>
    </cfRule>
    <cfRule type="expression" dxfId="1770" priority="45">
      <formula>AND(ISNUMBER(DD33),ISNUMBER(CY33),DD33=CY33)</formula>
    </cfRule>
    <cfRule type="expression" dxfId="1769" priority="44">
      <formula>AND(ISNUMBER(DD33),ISNUMBER(CY33),DD33&gt;CY33)</formula>
    </cfRule>
  </conditionalFormatting>
  <conditionalFormatting sqref="DD39:DD43">
    <cfRule type="expression" dxfId="1768" priority="60">
      <formula>AND(ISNUMBER(DD39),ISNUMBER(CY39),DD39&gt;CY39)</formula>
    </cfRule>
    <cfRule type="expression" dxfId="1767" priority="61">
      <formula>AND(ISNUMBER(DD39),ISNUMBER(CY39),DD39=CY39)</formula>
    </cfRule>
    <cfRule type="expression" dxfId="1766" priority="67">
      <formula>AND(ISNUMBER(DD39),ISNUMBER(CY39),DD39&lt;CY39)</formula>
    </cfRule>
  </conditionalFormatting>
  <conditionalFormatting sqref="DD46:DD55">
    <cfRule type="expression" dxfId="1765" priority="104">
      <formula>AND(ISNUMBER(DD46),ISNUMBER(CY46),DD46=CY46)</formula>
    </cfRule>
    <cfRule type="expression" dxfId="1764" priority="103">
      <formula>AND(ISNUMBER(DD46),ISNUMBER(CY46),DD46&gt;CY46)</formula>
    </cfRule>
    <cfRule type="expression" dxfId="1763" priority="110">
      <formula>AND(ISNUMBER(DD46),ISNUMBER(CY46),DD46&lt;CY46)</formula>
    </cfRule>
  </conditionalFormatting>
  <conditionalFormatting sqref="DE22 DE26:DE31">
    <cfRule type="expression" dxfId="1762" priority="31">
      <formula>AND(ISNUMBER(DE22),ISNUMBER(CY22),DE22=CY22)</formula>
    </cfRule>
    <cfRule type="expression" dxfId="1761" priority="36">
      <formula>AND(ISNUMBER(DE22),ISNUMBER(CY22),DE22&lt;CY22)</formula>
    </cfRule>
    <cfRule type="expression" dxfId="1760" priority="30">
      <formula>AND(ISNUMBER(DE22),ISNUMBER(CY22),DE22&gt;CY22)</formula>
    </cfRule>
  </conditionalFormatting>
  <conditionalFormatting sqref="DE33:DE37">
    <cfRule type="expression" dxfId="1759" priority="47">
      <formula>AND(ISNUMBER(DE33),ISNUMBER(CY33),DE33=CY33)</formula>
    </cfRule>
    <cfRule type="expression" dxfId="1758" priority="52">
      <formula>AND(ISNUMBER(DE33),ISNUMBER(CY33),DE33&lt;CY33)</formula>
    </cfRule>
    <cfRule type="expression" dxfId="1757" priority="46">
      <formula>AND(ISNUMBER(DE33),ISNUMBER(CY33),DE33&gt;CY33)</formula>
    </cfRule>
  </conditionalFormatting>
  <conditionalFormatting sqref="DE39:DE43">
    <cfRule type="expression" dxfId="1756" priority="68">
      <formula>AND(ISNUMBER(DE39),ISNUMBER(CY39),DE39&lt;CY39)</formula>
    </cfRule>
    <cfRule type="expression" dxfId="1755" priority="62">
      <formula>AND(ISNUMBER(DE39),ISNUMBER(CY39),DE39&gt;CY39)</formula>
    </cfRule>
    <cfRule type="expression" dxfId="1754" priority="63">
      <formula>AND(ISNUMBER(DE39),ISNUMBER(CY39),DE39=CY39)</formula>
    </cfRule>
  </conditionalFormatting>
  <conditionalFormatting sqref="DE46:DE55">
    <cfRule type="expression" dxfId="1753" priority="111">
      <formula>AND(ISNUMBER(DE46),ISNUMBER(CY46),DE46&lt;CY46)</formula>
    </cfRule>
    <cfRule type="expression" dxfId="1752" priority="106">
      <formula>AND(ISNUMBER(DE46),ISNUMBER(CY46),DE46=CY46)</formula>
    </cfRule>
    <cfRule type="expression" dxfId="1751" priority="105">
      <formula>AND(ISNUMBER(DE46),ISNUMBER(CY46),DE46&gt;CY46)</formula>
    </cfRule>
  </conditionalFormatting>
  <conditionalFormatting sqref="DG22 DG52:DG55">
    <cfRule type="expression" dxfId="1750" priority="78">
      <formula>AND(ISNUMBER(DG22),ISNUMBER(#REF!),ROUND(DG22,1)&gt;ROUND(#REF!,1))</formula>
    </cfRule>
    <cfRule type="expression" dxfId="1749" priority="79">
      <formula>AND(ISNUMBER(DG22),ISNUMBER(#REF!),ROUND(DG22,1)&lt;ROUND(#REF!,1))</formula>
    </cfRule>
    <cfRule type="expression" dxfId="1748" priority="80">
      <formula>AND(ISNUMBER(DG22),ISNUMBER(#REF!),ROUND(DG22,1)=ROUND(#REF!,1))</formula>
    </cfRule>
  </conditionalFormatting>
  <conditionalFormatting sqref="DG23">
    <cfRule type="expression" dxfId="1747" priority="81">
      <formula>AND(ISNUMBER(DG23),ISNUMBER(#REF!),ROUND(DG23,2)&gt;ROUND(#REF!,2))</formula>
    </cfRule>
    <cfRule type="expression" dxfId="1746" priority="82">
      <formula>AND(ISNUMBER(DG23),ISNUMBER(#REF!),ROUND(DG23,2)&lt;ROUND(#REF!,2))</formula>
    </cfRule>
    <cfRule type="expression" dxfId="1745" priority="83">
      <formula>AND(ISNUMBER(DG23),ISNUMBER(#REF!),ROUND(DG23,2)=ROUND(#REF!,2))</formula>
    </cfRule>
  </conditionalFormatting>
  <conditionalFormatting sqref="DG24:DG31">
    <cfRule type="expression" dxfId="1744" priority="114">
      <formula>AND(ISNUMBER(DG24),ISNUMBER(#REF!),ROUND(DG24,1)=ROUND(#REF!,1))</formula>
    </cfRule>
    <cfRule type="expression" dxfId="1743" priority="113">
      <formula>AND(ISNUMBER(DG24),ISNUMBER(#REF!),ROUND(DG24,1)&lt;ROUND(#REF!,1))</formula>
    </cfRule>
    <cfRule type="expression" dxfId="1742" priority="112">
      <formula>AND(ISNUMBER(DG24),ISNUMBER(#REF!),ROUND(DG24,1)&gt;ROUND(#REF!,1))</formula>
    </cfRule>
  </conditionalFormatting>
  <conditionalFormatting sqref="DG33:DG37">
    <cfRule type="expression" dxfId="1741" priority="86">
      <formula>AND(ISNUMBER(DG33),ISNUMBER(#REF!),ROUND(DG33,1)=ROUND(#REF!,1))</formula>
    </cfRule>
    <cfRule type="expression" dxfId="1740" priority="85">
      <formula>AND(ISNUMBER(DG33),ISNUMBER(#REF!),ROUND(DG33,1)&lt;ROUND(#REF!,1))</formula>
    </cfRule>
    <cfRule type="expression" dxfId="1739" priority="84">
      <formula>AND(ISNUMBER(DG33),ISNUMBER(#REF!),ROUND(DG33,1)&gt;ROUND(#REF!,1))</formula>
    </cfRule>
  </conditionalFormatting>
  <conditionalFormatting sqref="DG39:DG43">
    <cfRule type="expression" dxfId="1738" priority="87">
      <formula>AND(ISNUMBER(DG39),ISNUMBER(#REF!),ROUND(DG39,1)&gt;ROUND(#REF!,1))</formula>
    </cfRule>
    <cfRule type="expression" dxfId="1737" priority="88">
      <formula>AND(ISNUMBER(DG39),ISNUMBER(#REF!),ROUND(DG39,1)&lt;ROUND(#REF!,1))</formula>
    </cfRule>
    <cfRule type="expression" dxfId="1736" priority="89">
      <formula>AND(ISNUMBER(DG39),ISNUMBER(#REF!),ROUND(DG39,1)=ROUND(#REF!,1))</formula>
    </cfRule>
  </conditionalFormatting>
  <conditionalFormatting sqref="DG46:DG50">
    <cfRule type="expression" dxfId="1735" priority="90">
      <formula>AND(ISNUMBER(DG46),ISNUMBER(#REF!),ROUND(DG46,1)&gt;ROUND(#REF!,1))</formula>
    </cfRule>
    <cfRule type="expression" dxfId="1734" priority="91">
      <formula>AND(ISNUMBER(DG46),ISNUMBER(#REF!),ROUND(DG46,1)&lt;ROUND(#REF!,1))</formula>
    </cfRule>
    <cfRule type="expression" dxfId="1733" priority="92">
      <formula>AND(ISNUMBER(DG46),ISNUMBER(#REF!),ROUND(DG46,1)=ROUND(#REF!,1))</formula>
    </cfRule>
  </conditionalFormatting>
  <conditionalFormatting sqref="DG58">
    <cfRule type="expression" dxfId="1732" priority="70">
      <formula>AND(ISNUMBER(DG58),ISNUMBER(#REF!),ROUND(DG58,0)&lt;ROUND(#REF!,0))</formula>
    </cfRule>
    <cfRule type="expression" dxfId="1731" priority="71">
      <formula>AND(ISNUMBER(DG58),ISNUMBER(#REF!),ROUND(DG58,0)=ROUND(#REF!,0))</formula>
    </cfRule>
    <cfRule type="expression" dxfId="1730" priority="69">
      <formula>AND(ISNUMBER(DG58),ISNUMBER(#REF!),ROUND(DG58,0)&gt;ROUND(#REF!,0))</formula>
    </cfRule>
  </conditionalFormatting>
  <conditionalFormatting sqref="DG64:DG66">
    <cfRule type="expression" dxfId="1729" priority="74">
      <formula>AND(ISNUMBER(DG64),ISNUMBER(#REF!),ROUND(DG64,0)=ROUND(#REF!,0))</formula>
    </cfRule>
    <cfRule type="expression" dxfId="1728" priority="73">
      <formula>AND(ISNUMBER(DG64),ISNUMBER(#REF!),ROUND(DG64,0)&lt;ROUND(#REF!,0))</formula>
    </cfRule>
    <cfRule type="expression" dxfId="1727" priority="72">
      <formula>AND(ISNUMBER(DG64),ISNUMBER(#REF!),ROUND(DG64,0)&gt;ROUND(#REF!,0))</formula>
    </cfRule>
  </conditionalFormatting>
  <conditionalFormatting sqref="DG71">
    <cfRule type="expression" dxfId="1726" priority="77">
      <formula>AND(ISNUMBER(DG71),ISNUMBER(#REF!),ROUND(DG71,0)=ROUND(#REF!,0))</formula>
    </cfRule>
    <cfRule type="expression" dxfId="1725" priority="76">
      <formula>AND(ISNUMBER(DG71),ISNUMBER(#REF!),ROUND(DG71,0)&lt;ROUND(#REF!,0))</formula>
    </cfRule>
    <cfRule type="expression" dxfId="1724" priority="75">
      <formula>AND(ISNUMBER(DG71),ISNUMBER(#REF!),ROUND(DG71,0)&gt;ROUND(#REF!,0))</formula>
    </cfRule>
  </conditionalFormatting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Q80"/>
  <sheetViews>
    <sheetView showGridLines="0" zoomScale="165" workbookViewId="0">
      <pane xSplit="1" ySplit="3" topLeftCell="CX31" activePane="bottomRight" state="frozen"/>
      <selection activeCell="CP72" sqref="CP72:CP75"/>
      <selection pane="topRight" activeCell="CP72" sqref="CP72:CP75"/>
      <selection pane="bottomLeft" activeCell="CP72" sqref="CP72:CP75"/>
      <selection pane="bottomRight" activeCell="DC38" sqref="DC38:DC41"/>
    </sheetView>
  </sheetViews>
  <sheetFormatPr baseColWidth="10" defaultColWidth="16.33203125" defaultRowHeight="13"/>
  <cols>
    <col min="1" max="1" width="12.6640625" style="27" customWidth="1"/>
    <col min="2" max="6" width="7.83203125" style="27" customWidth="1"/>
    <col min="7" max="7" width="7.83203125" style="756" customWidth="1"/>
    <col min="8" max="8" width="19" style="702" customWidth="1"/>
    <col min="9" max="9" width="1.6640625" style="396" customWidth="1"/>
    <col min="10" max="10" width="8.33203125" style="27" customWidth="1"/>
    <col min="11" max="11" width="7.1640625" style="27" customWidth="1"/>
    <col min="12" max="12" width="8" style="27" customWidth="1"/>
    <col min="13" max="13" width="7.1640625" style="27" customWidth="1"/>
    <col min="14" max="14" width="7.83203125" style="27" customWidth="1"/>
    <col min="15" max="15" width="7.1640625" style="27" customWidth="1"/>
    <col min="16" max="16" width="7.83203125" style="756" customWidth="1"/>
    <col min="17" max="17" width="15.83203125" style="702" customWidth="1"/>
    <col min="18" max="18" width="1.6640625" style="396" customWidth="1"/>
    <col min="19" max="19" width="8.33203125" style="221" customWidth="1"/>
    <col min="20" max="22" width="8.33203125" style="27" customWidth="1"/>
    <col min="23" max="23" width="8.1640625" style="27" customWidth="1"/>
    <col min="24" max="24" width="8.33203125" style="27" customWidth="1"/>
    <col min="25" max="25" width="8.33203125" style="756" customWidth="1"/>
    <col min="26" max="26" width="15.83203125" style="877" customWidth="1"/>
    <col min="27" max="27" width="8.33203125" style="221" customWidth="1"/>
    <col min="28" max="28" width="8.33203125" style="27" customWidth="1"/>
    <col min="29" max="29" width="9.33203125" style="27" customWidth="1"/>
    <col min="30" max="30" width="8.33203125" style="27" customWidth="1"/>
    <col min="31" max="31" width="8.1640625" style="27" customWidth="1"/>
    <col min="32" max="32" width="8.33203125" style="27" customWidth="1"/>
    <col min="33" max="33" width="8.33203125" style="756" customWidth="1"/>
    <col min="34" max="34" width="15.83203125" style="702" customWidth="1"/>
    <col min="35" max="35" width="8.83203125" style="469" customWidth="1"/>
    <col min="36" max="40" width="8.83203125" style="507" customWidth="1"/>
    <col min="41" max="41" width="8.83203125" style="948" customWidth="1"/>
    <col min="42" max="42" width="15.83203125" style="702" customWidth="1"/>
    <col min="43" max="43" width="1.6640625" style="396" customWidth="1"/>
    <col min="44" max="44" width="8.83203125" style="469" customWidth="1"/>
    <col min="45" max="49" width="8.83203125" style="507" customWidth="1"/>
    <col min="50" max="50" width="8.83203125" style="948" customWidth="1"/>
    <col min="51" max="51" width="15.83203125" style="702" customWidth="1"/>
    <col min="52" max="52" width="1.6640625" style="396" customWidth="1"/>
    <col min="53" max="53" width="8.83203125" style="469" customWidth="1"/>
    <col min="54" max="58" width="8.83203125" style="507" customWidth="1"/>
    <col min="59" max="59" width="8.83203125" style="948" customWidth="1"/>
    <col min="60" max="60" width="15.83203125" style="702" customWidth="1"/>
    <col min="61" max="61" width="1.6640625" style="396" customWidth="1"/>
    <col min="62" max="62" width="8.83203125" style="469" customWidth="1"/>
    <col min="63" max="67" width="8.83203125" style="507" customWidth="1"/>
    <col min="68" max="68" width="8.83203125" style="948" customWidth="1"/>
    <col min="69" max="69" width="15.83203125" style="702" customWidth="1"/>
    <col min="70" max="70" width="1.6640625" style="396" customWidth="1"/>
    <col min="71" max="71" width="8.83203125" style="469" customWidth="1"/>
    <col min="72" max="76" width="8.83203125" style="507" customWidth="1"/>
    <col min="77" max="77" width="8.83203125" style="948" customWidth="1"/>
    <col min="78" max="78" width="15.83203125" style="877" customWidth="1"/>
    <col min="79" max="79" width="8.83203125" style="221" customWidth="1"/>
    <col min="80" max="84" width="8.83203125" style="507" customWidth="1"/>
    <col min="85" max="85" width="8.83203125" style="948" customWidth="1"/>
    <col min="86" max="86" width="15.83203125" style="877" customWidth="1"/>
    <col min="87" max="87" width="8.83203125" style="221" customWidth="1"/>
    <col min="88" max="92" width="8.83203125" style="507" customWidth="1"/>
    <col min="93" max="93" width="8.83203125" style="948" customWidth="1"/>
    <col min="94" max="94" width="15.83203125" style="877" customWidth="1"/>
    <col min="95" max="95" width="8.83203125" style="221" customWidth="1"/>
    <col min="96" max="100" width="8.83203125" style="507" customWidth="1"/>
    <col min="101" max="101" width="8.83203125" style="948" customWidth="1"/>
    <col min="102" max="102" width="15.83203125" style="877" customWidth="1"/>
    <col min="103" max="103" width="8.83203125" style="221" customWidth="1"/>
    <col min="104" max="108" width="8.83203125" style="507" customWidth="1"/>
    <col min="109" max="109" width="8.83203125" style="948" customWidth="1"/>
    <col min="110" max="110" width="15.83203125" style="702" customWidth="1"/>
    <col min="111" max="111" width="1.6640625" style="396" customWidth="1"/>
    <col min="112" max="112" width="8.83203125" style="221" customWidth="1"/>
    <col min="113" max="117" width="8.83203125" style="507" customWidth="1"/>
    <col min="118" max="118" width="8.83203125" style="948" customWidth="1"/>
    <col min="119" max="119" width="15.83203125" style="702" customWidth="1"/>
    <col min="120" max="120" width="1.6640625" style="396" customWidth="1"/>
    <col min="121" max="121" width="8.83203125" style="221" customWidth="1"/>
    <col min="122" max="126" width="8.83203125" style="507" customWidth="1"/>
    <col min="127" max="127" width="8.83203125" style="948" customWidth="1"/>
    <col min="128" max="128" width="15.83203125" style="702" customWidth="1"/>
    <col min="129" max="129" width="1.6640625" style="396" customWidth="1"/>
    <col min="130" max="130" width="8.83203125" style="221" customWidth="1"/>
    <col min="131" max="135" width="8.83203125" style="507" customWidth="1"/>
    <col min="136" max="136" width="8.83203125" style="948" customWidth="1"/>
    <col min="137" max="137" width="15.83203125" style="702" customWidth="1"/>
    <col min="138" max="138" width="1.6640625" style="396" customWidth="1"/>
    <col min="139" max="139" width="8.83203125" style="221" customWidth="1"/>
    <col min="140" max="144" width="8.83203125" style="507" customWidth="1"/>
    <col min="145" max="145" width="8.83203125" style="948" customWidth="1"/>
    <col min="146" max="146" width="15.83203125" style="702" customWidth="1"/>
    <col min="147" max="147" width="1.6640625" style="396" customWidth="1"/>
    <col min="148" max="16384" width="16.33203125" style="27"/>
  </cols>
  <sheetData>
    <row r="1" spans="1:147" ht="20" customHeight="1">
      <c r="A1" s="1813"/>
      <c r="B1" s="1944" t="s">
        <v>497</v>
      </c>
      <c r="C1" s="1945"/>
      <c r="D1" s="1945"/>
      <c r="E1" s="1945"/>
      <c r="F1" s="1945"/>
      <c r="G1" s="1945"/>
      <c r="H1" s="1945"/>
      <c r="I1" s="381"/>
      <c r="J1" s="1910" t="s">
        <v>496</v>
      </c>
      <c r="K1" s="1946"/>
      <c r="L1" s="1946"/>
      <c r="M1" s="1946"/>
      <c r="N1" s="1946"/>
      <c r="O1" s="1946"/>
      <c r="P1" s="1946"/>
      <c r="Q1" s="1946"/>
      <c r="R1" s="381"/>
      <c r="S1" s="1910" t="s">
        <v>498</v>
      </c>
      <c r="T1" s="1946"/>
      <c r="U1" s="1946"/>
      <c r="V1" s="1946"/>
      <c r="W1" s="1946"/>
      <c r="X1" s="1946"/>
      <c r="Y1" s="1946"/>
      <c r="Z1" s="1946"/>
      <c r="AA1" s="1946"/>
      <c r="AB1" s="1946"/>
      <c r="AC1" s="1946"/>
      <c r="AD1" s="1946"/>
      <c r="AE1" s="1946"/>
      <c r="AF1" s="1946"/>
      <c r="AG1" s="1946"/>
      <c r="AH1" s="1946"/>
      <c r="AI1" s="1946"/>
      <c r="AJ1" s="1946"/>
      <c r="AK1" s="1946"/>
      <c r="AL1" s="1946"/>
      <c r="AM1" s="1946"/>
      <c r="AN1" s="1946"/>
      <c r="AO1" s="1946"/>
      <c r="AP1" s="1946"/>
      <c r="AQ1" s="381"/>
      <c r="AR1" s="1962" t="s">
        <v>493</v>
      </c>
      <c r="AS1" s="1963"/>
      <c r="AT1" s="1963"/>
      <c r="AU1" s="1963"/>
      <c r="AV1" s="1963"/>
      <c r="AW1" s="1963"/>
      <c r="AX1" s="1963"/>
      <c r="AY1" s="1963"/>
      <c r="AZ1" s="1963"/>
      <c r="BA1" s="1963"/>
      <c r="BB1" s="1963"/>
      <c r="BC1" s="1963"/>
      <c r="BD1" s="1963"/>
      <c r="BE1" s="1963"/>
      <c r="BF1" s="1963"/>
      <c r="BG1" s="1963"/>
      <c r="BH1" s="1963"/>
      <c r="BI1" s="1963"/>
      <c r="BJ1" s="1963"/>
      <c r="BK1" s="1963"/>
      <c r="BL1" s="1963"/>
      <c r="BM1" s="1963"/>
      <c r="BN1" s="1963"/>
      <c r="BO1" s="1963"/>
      <c r="BP1" s="1963"/>
      <c r="BQ1" s="1964"/>
      <c r="BR1" s="381"/>
      <c r="BS1" s="1910" t="s">
        <v>494</v>
      </c>
      <c r="BT1" s="1910"/>
      <c r="BU1" s="1910"/>
      <c r="BV1" s="1910"/>
      <c r="BW1" s="1910"/>
      <c r="BX1" s="1910"/>
      <c r="BY1" s="1910"/>
      <c r="BZ1" s="1910"/>
      <c r="CA1" s="1910"/>
      <c r="CB1" s="1910"/>
      <c r="CC1" s="1910"/>
      <c r="CD1" s="1910"/>
      <c r="CE1" s="1910"/>
      <c r="CF1" s="1910"/>
      <c r="CG1" s="1910"/>
      <c r="CH1" s="1910"/>
      <c r="CI1" s="1910"/>
      <c r="CJ1" s="1910"/>
      <c r="CK1" s="1910"/>
      <c r="CL1" s="1910"/>
      <c r="CM1" s="1910"/>
      <c r="CN1" s="1910"/>
      <c r="CO1" s="1910"/>
      <c r="CP1" s="1910"/>
      <c r="CQ1" s="1910"/>
      <c r="CR1" s="1910"/>
      <c r="CS1" s="1910"/>
      <c r="CT1" s="1910"/>
      <c r="CU1" s="1910"/>
      <c r="CV1" s="1910"/>
      <c r="CW1" s="1910"/>
      <c r="CX1" s="1910"/>
      <c r="CY1" s="1910"/>
      <c r="CZ1" s="1910"/>
      <c r="DA1" s="1910"/>
      <c r="DB1" s="1910"/>
      <c r="DC1" s="1910"/>
      <c r="DD1" s="1910"/>
      <c r="DE1" s="1910"/>
      <c r="DF1" s="1910"/>
      <c r="DG1" s="381"/>
      <c r="DH1" s="1910" t="s">
        <v>495</v>
      </c>
      <c r="DI1" s="1910"/>
      <c r="DJ1" s="1910"/>
      <c r="DK1" s="1910"/>
      <c r="DL1" s="1910"/>
      <c r="DM1" s="1910"/>
      <c r="DN1" s="1910"/>
      <c r="DO1" s="1910"/>
      <c r="DP1" s="381"/>
      <c r="DQ1" s="1962" t="s">
        <v>499</v>
      </c>
      <c r="DR1" s="1963"/>
      <c r="DS1" s="1963"/>
      <c r="DT1" s="1963"/>
      <c r="DU1" s="1963"/>
      <c r="DV1" s="1963"/>
      <c r="DW1" s="1963"/>
      <c r="DX1" s="1963"/>
      <c r="DY1" s="1963"/>
      <c r="DZ1" s="1963"/>
      <c r="EA1" s="1963"/>
      <c r="EB1" s="1963"/>
      <c r="EC1" s="1963"/>
      <c r="ED1" s="1963"/>
      <c r="EE1" s="1963"/>
      <c r="EF1" s="1963"/>
      <c r="EG1" s="1963"/>
      <c r="EH1" s="1963"/>
      <c r="EI1" s="1963"/>
      <c r="EJ1" s="1963"/>
      <c r="EK1" s="1963"/>
      <c r="EL1" s="1963"/>
      <c r="EM1" s="1963"/>
      <c r="EN1" s="1963"/>
      <c r="EO1" s="1963"/>
      <c r="EP1" s="1964"/>
      <c r="EQ1" s="381"/>
    </row>
    <row r="2" spans="1:147" ht="19.25" customHeight="1">
      <c r="A2" s="1814" t="s">
        <v>5</v>
      </c>
      <c r="B2" s="1821">
        <v>46210</v>
      </c>
      <c r="C2" s="1822">
        <v>46211</v>
      </c>
      <c r="D2" s="1822">
        <v>46212</v>
      </c>
      <c r="E2" s="1822">
        <v>46213</v>
      </c>
      <c r="F2" s="1822">
        <v>46214</v>
      </c>
      <c r="G2" s="1822">
        <v>46215</v>
      </c>
      <c r="H2" s="1949" t="s">
        <v>6</v>
      </c>
      <c r="I2" s="382"/>
      <c r="J2" s="1816">
        <v>46216</v>
      </c>
      <c r="K2" s="1817">
        <v>46217</v>
      </c>
      <c r="L2" s="1817">
        <v>46218</v>
      </c>
      <c r="M2" s="1817">
        <v>46219</v>
      </c>
      <c r="N2" s="1817">
        <v>46220</v>
      </c>
      <c r="O2" s="1817">
        <v>46221</v>
      </c>
      <c r="P2" s="1817">
        <v>46222</v>
      </c>
      <c r="Q2" s="1911" t="s">
        <v>6</v>
      </c>
      <c r="R2" s="382"/>
      <c r="S2" s="1816">
        <v>46223</v>
      </c>
      <c r="T2" s="1817">
        <v>46224</v>
      </c>
      <c r="U2" s="1817">
        <v>46225</v>
      </c>
      <c r="V2" s="1817">
        <v>46226</v>
      </c>
      <c r="W2" s="1817">
        <v>46227</v>
      </c>
      <c r="X2" s="1817">
        <v>46228</v>
      </c>
      <c r="Y2" s="1817">
        <v>46229</v>
      </c>
      <c r="Z2" s="1911" t="s">
        <v>6</v>
      </c>
      <c r="AA2" s="1816">
        <v>46230</v>
      </c>
      <c r="AB2" s="1817">
        <v>46231</v>
      </c>
      <c r="AC2" s="1817">
        <v>46232</v>
      </c>
      <c r="AD2" s="1817">
        <v>46233</v>
      </c>
      <c r="AE2" s="1817">
        <v>46234</v>
      </c>
      <c r="AF2" s="1817">
        <v>46235</v>
      </c>
      <c r="AG2" s="1817">
        <v>46236</v>
      </c>
      <c r="AH2" s="1911" t="s">
        <v>6</v>
      </c>
      <c r="AI2" s="1816">
        <v>46237</v>
      </c>
      <c r="AJ2" s="1817">
        <v>46238</v>
      </c>
      <c r="AK2" s="1817">
        <v>46239</v>
      </c>
      <c r="AL2" s="1817">
        <v>46240</v>
      </c>
      <c r="AM2" s="1817">
        <v>46241</v>
      </c>
      <c r="AN2" s="1817">
        <v>46242</v>
      </c>
      <c r="AO2" s="1817">
        <v>46243</v>
      </c>
      <c r="AP2" s="1911" t="s">
        <v>6</v>
      </c>
      <c r="AQ2" s="382"/>
      <c r="AR2" s="1816">
        <v>46244</v>
      </c>
      <c r="AS2" s="1817">
        <v>46245</v>
      </c>
      <c r="AT2" s="1817">
        <v>46246</v>
      </c>
      <c r="AU2" s="1817">
        <v>46247</v>
      </c>
      <c r="AV2" s="1817">
        <v>46248</v>
      </c>
      <c r="AW2" s="1817">
        <v>46249</v>
      </c>
      <c r="AX2" s="1817">
        <v>46250</v>
      </c>
      <c r="AY2" s="1911" t="s">
        <v>6</v>
      </c>
      <c r="AZ2" s="382"/>
      <c r="BA2" s="1816">
        <v>46251</v>
      </c>
      <c r="BB2" s="1817">
        <v>46252</v>
      </c>
      <c r="BC2" s="1817">
        <v>46253</v>
      </c>
      <c r="BD2" s="1817">
        <v>46254</v>
      </c>
      <c r="BE2" s="1817">
        <v>46255</v>
      </c>
      <c r="BF2" s="1817">
        <v>46256</v>
      </c>
      <c r="BG2" s="1817">
        <v>46257</v>
      </c>
      <c r="BH2" s="1911" t="s">
        <v>6</v>
      </c>
      <c r="BI2" s="1815"/>
      <c r="BJ2" s="1816">
        <v>46258</v>
      </c>
      <c r="BK2" s="1817">
        <v>46259</v>
      </c>
      <c r="BL2" s="1817">
        <v>46260</v>
      </c>
      <c r="BM2" s="1817">
        <v>46261</v>
      </c>
      <c r="BN2" s="1817">
        <v>46262</v>
      </c>
      <c r="BO2" s="1817">
        <v>46263</v>
      </c>
      <c r="BP2" s="1817">
        <v>46264</v>
      </c>
      <c r="BQ2" s="1911" t="s">
        <v>6</v>
      </c>
      <c r="BR2" s="382"/>
      <c r="BS2" s="1816">
        <v>46265</v>
      </c>
      <c r="BT2" s="1817">
        <v>46266</v>
      </c>
      <c r="BU2" s="1817">
        <v>46267</v>
      </c>
      <c r="BV2" s="1817">
        <v>46268</v>
      </c>
      <c r="BW2" s="1817">
        <v>46269</v>
      </c>
      <c r="BX2" s="1817">
        <v>46270</v>
      </c>
      <c r="BY2" s="1817">
        <v>46271</v>
      </c>
      <c r="BZ2" s="1911" t="s">
        <v>6</v>
      </c>
      <c r="CA2" s="1816">
        <v>46272</v>
      </c>
      <c r="CB2" s="1817">
        <v>46273</v>
      </c>
      <c r="CC2" s="1817">
        <v>46274</v>
      </c>
      <c r="CD2" s="1817">
        <v>46275</v>
      </c>
      <c r="CE2" s="1817">
        <v>46276</v>
      </c>
      <c r="CF2" s="1817">
        <v>46277</v>
      </c>
      <c r="CG2" s="1817">
        <v>46278</v>
      </c>
      <c r="CH2" s="1911" t="s">
        <v>6</v>
      </c>
      <c r="CI2" s="1816">
        <v>46279</v>
      </c>
      <c r="CJ2" s="1817">
        <v>46280</v>
      </c>
      <c r="CK2" s="1817">
        <v>46281</v>
      </c>
      <c r="CL2" s="1817">
        <v>46282</v>
      </c>
      <c r="CM2" s="1817">
        <v>46283</v>
      </c>
      <c r="CN2" s="1817">
        <v>46284</v>
      </c>
      <c r="CO2" s="1817">
        <v>46285</v>
      </c>
      <c r="CP2" s="1911" t="s">
        <v>6</v>
      </c>
      <c r="CQ2" s="1816">
        <v>46286</v>
      </c>
      <c r="CR2" s="1817">
        <v>46287</v>
      </c>
      <c r="CS2" s="1817">
        <v>46288</v>
      </c>
      <c r="CT2" s="1817">
        <v>46289</v>
      </c>
      <c r="CU2" s="1817">
        <v>46290</v>
      </c>
      <c r="CV2" s="1817">
        <v>46291</v>
      </c>
      <c r="CW2" s="1817">
        <v>46292</v>
      </c>
      <c r="CX2" s="1911" t="s">
        <v>6</v>
      </c>
      <c r="CY2" s="1816">
        <v>46293</v>
      </c>
      <c r="CZ2" s="1817">
        <v>46294</v>
      </c>
      <c r="DA2" s="1817">
        <v>46295</v>
      </c>
      <c r="DB2" s="1817">
        <v>46296</v>
      </c>
      <c r="DC2" s="1817">
        <v>46297</v>
      </c>
      <c r="DD2" s="1817">
        <v>46298</v>
      </c>
      <c r="DE2" s="1817">
        <v>46299</v>
      </c>
      <c r="DF2" s="1911" t="s">
        <v>6</v>
      </c>
      <c r="DG2" s="382"/>
      <c r="DH2" s="1816">
        <v>46300</v>
      </c>
      <c r="DI2" s="1817">
        <v>46301</v>
      </c>
      <c r="DJ2" s="1817">
        <v>46302</v>
      </c>
      <c r="DK2" s="1817">
        <v>46303</v>
      </c>
      <c r="DL2" s="1817">
        <v>46304</v>
      </c>
      <c r="DM2" s="1817">
        <v>46305</v>
      </c>
      <c r="DN2" s="1817">
        <v>46306</v>
      </c>
      <c r="DO2" s="1911" t="s">
        <v>6</v>
      </c>
      <c r="DP2" s="382"/>
      <c r="DQ2" s="1816">
        <v>46300</v>
      </c>
      <c r="DR2" s="1817">
        <v>46301</v>
      </c>
      <c r="DS2" s="1817">
        <v>46302</v>
      </c>
      <c r="DT2" s="1817">
        <v>46303</v>
      </c>
      <c r="DU2" s="1817">
        <v>46304</v>
      </c>
      <c r="DV2" s="1817">
        <v>46305</v>
      </c>
      <c r="DW2" s="1817">
        <v>46306</v>
      </c>
      <c r="DX2" s="1911" t="s">
        <v>6</v>
      </c>
      <c r="DY2" s="382"/>
      <c r="DZ2" s="1816">
        <v>46300</v>
      </c>
      <c r="EA2" s="1817">
        <v>46301</v>
      </c>
      <c r="EB2" s="1817">
        <v>46302</v>
      </c>
      <c r="EC2" s="1817">
        <v>46303</v>
      </c>
      <c r="ED2" s="1817">
        <v>46304</v>
      </c>
      <c r="EE2" s="1817">
        <v>46305</v>
      </c>
      <c r="EF2" s="1817">
        <v>46306</v>
      </c>
      <c r="EG2" s="1911" t="s">
        <v>6</v>
      </c>
      <c r="EH2" s="382"/>
      <c r="EI2" s="1816">
        <v>46300</v>
      </c>
      <c r="EJ2" s="1817">
        <v>46301</v>
      </c>
      <c r="EK2" s="1817">
        <v>46302</v>
      </c>
      <c r="EL2" s="1817">
        <v>46303</v>
      </c>
      <c r="EM2" s="1817">
        <v>46304</v>
      </c>
      <c r="EN2" s="1817">
        <v>46305</v>
      </c>
      <c r="EO2" s="1817">
        <v>46306</v>
      </c>
      <c r="EP2" s="1911" t="s">
        <v>6</v>
      </c>
      <c r="EQ2" s="382"/>
    </row>
    <row r="3" spans="1:147" ht="19.25" customHeight="1">
      <c r="A3" s="1814" t="s">
        <v>7</v>
      </c>
      <c r="B3" s="1823" t="s">
        <v>8</v>
      </c>
      <c r="C3" s="1824" t="s">
        <v>9</v>
      </c>
      <c r="D3" s="1824" t="s">
        <v>10</v>
      </c>
      <c r="E3" s="1824" t="s">
        <v>11</v>
      </c>
      <c r="F3" s="1824" t="s">
        <v>12</v>
      </c>
      <c r="G3" s="1824" t="s">
        <v>13</v>
      </c>
      <c r="H3" s="1945"/>
      <c r="I3" s="383"/>
      <c r="J3" s="1818" t="s">
        <v>14</v>
      </c>
      <c r="K3" s="1819" t="s">
        <v>8</v>
      </c>
      <c r="L3" s="1819" t="s">
        <v>9</v>
      </c>
      <c r="M3" s="1819" t="s">
        <v>10</v>
      </c>
      <c r="N3" s="1819" t="s">
        <v>11</v>
      </c>
      <c r="O3" s="1819" t="s">
        <v>12</v>
      </c>
      <c r="P3" s="1819" t="s">
        <v>13</v>
      </c>
      <c r="Q3" s="1912"/>
      <c r="R3" s="383"/>
      <c r="S3" s="1818" t="s">
        <v>14</v>
      </c>
      <c r="T3" s="1819" t="s">
        <v>8</v>
      </c>
      <c r="U3" s="1819" t="s">
        <v>9</v>
      </c>
      <c r="V3" s="1819" t="s">
        <v>10</v>
      </c>
      <c r="W3" s="1819" t="s">
        <v>11</v>
      </c>
      <c r="X3" s="1819" t="s">
        <v>12</v>
      </c>
      <c r="Y3" s="1819" t="s">
        <v>13</v>
      </c>
      <c r="Z3" s="1912"/>
      <c r="AA3" s="1818" t="s">
        <v>14</v>
      </c>
      <c r="AB3" s="1819" t="s">
        <v>8</v>
      </c>
      <c r="AC3" s="1819" t="s">
        <v>9</v>
      </c>
      <c r="AD3" s="1819" t="s">
        <v>10</v>
      </c>
      <c r="AE3" s="1819" t="s">
        <v>11</v>
      </c>
      <c r="AF3" s="1819" t="s">
        <v>12</v>
      </c>
      <c r="AG3" s="1819" t="s">
        <v>13</v>
      </c>
      <c r="AH3" s="1912"/>
      <c r="AI3" s="1818" t="s">
        <v>14</v>
      </c>
      <c r="AJ3" s="1819" t="s">
        <v>8</v>
      </c>
      <c r="AK3" s="1819" t="s">
        <v>9</v>
      </c>
      <c r="AL3" s="1819" t="s">
        <v>10</v>
      </c>
      <c r="AM3" s="1819" t="s">
        <v>11</v>
      </c>
      <c r="AN3" s="1819" t="s">
        <v>12</v>
      </c>
      <c r="AO3" s="1819" t="s">
        <v>13</v>
      </c>
      <c r="AP3" s="1912"/>
      <c r="AQ3" s="383"/>
      <c r="AR3" s="1818" t="s">
        <v>14</v>
      </c>
      <c r="AS3" s="1819" t="s">
        <v>8</v>
      </c>
      <c r="AT3" s="1819" t="s">
        <v>9</v>
      </c>
      <c r="AU3" s="1819" t="s">
        <v>10</v>
      </c>
      <c r="AV3" s="1819" t="s">
        <v>11</v>
      </c>
      <c r="AW3" s="1819" t="s">
        <v>12</v>
      </c>
      <c r="AX3" s="1819" t="s">
        <v>13</v>
      </c>
      <c r="AY3" s="1912"/>
      <c r="AZ3" s="383"/>
      <c r="BA3" s="1818" t="s">
        <v>14</v>
      </c>
      <c r="BB3" s="1819" t="s">
        <v>8</v>
      </c>
      <c r="BC3" s="1819" t="s">
        <v>9</v>
      </c>
      <c r="BD3" s="1819" t="s">
        <v>10</v>
      </c>
      <c r="BE3" s="1819" t="s">
        <v>11</v>
      </c>
      <c r="BF3" s="1819" t="s">
        <v>12</v>
      </c>
      <c r="BG3" s="1819" t="s">
        <v>13</v>
      </c>
      <c r="BH3" s="1912"/>
      <c r="BI3" s="1820"/>
      <c r="BJ3" s="1818" t="s">
        <v>14</v>
      </c>
      <c r="BK3" s="1819" t="s">
        <v>8</v>
      </c>
      <c r="BL3" s="1819" t="s">
        <v>9</v>
      </c>
      <c r="BM3" s="1819" t="s">
        <v>10</v>
      </c>
      <c r="BN3" s="1819" t="s">
        <v>11</v>
      </c>
      <c r="BO3" s="1819" t="s">
        <v>12</v>
      </c>
      <c r="BP3" s="1819" t="s">
        <v>13</v>
      </c>
      <c r="BQ3" s="1912"/>
      <c r="BR3" s="383"/>
      <c r="BS3" s="1818" t="s">
        <v>14</v>
      </c>
      <c r="BT3" s="1819" t="s">
        <v>8</v>
      </c>
      <c r="BU3" s="1819" t="s">
        <v>9</v>
      </c>
      <c r="BV3" s="1819" t="s">
        <v>10</v>
      </c>
      <c r="BW3" s="1819" t="s">
        <v>11</v>
      </c>
      <c r="BX3" s="1819" t="s">
        <v>12</v>
      </c>
      <c r="BY3" s="1819" t="s">
        <v>13</v>
      </c>
      <c r="BZ3" s="1912"/>
      <c r="CA3" s="1818" t="s">
        <v>14</v>
      </c>
      <c r="CB3" s="1819" t="s">
        <v>8</v>
      </c>
      <c r="CC3" s="1819" t="s">
        <v>9</v>
      </c>
      <c r="CD3" s="1819" t="s">
        <v>10</v>
      </c>
      <c r="CE3" s="1819" t="s">
        <v>11</v>
      </c>
      <c r="CF3" s="1819" t="s">
        <v>12</v>
      </c>
      <c r="CG3" s="1819" t="s">
        <v>13</v>
      </c>
      <c r="CH3" s="1912"/>
      <c r="CI3" s="1818" t="s">
        <v>14</v>
      </c>
      <c r="CJ3" s="1819" t="s">
        <v>8</v>
      </c>
      <c r="CK3" s="1819" t="s">
        <v>9</v>
      </c>
      <c r="CL3" s="1819" t="s">
        <v>10</v>
      </c>
      <c r="CM3" s="1819" t="s">
        <v>11</v>
      </c>
      <c r="CN3" s="1819" t="s">
        <v>12</v>
      </c>
      <c r="CO3" s="1819" t="s">
        <v>13</v>
      </c>
      <c r="CP3" s="1912"/>
      <c r="CQ3" s="1818" t="s">
        <v>14</v>
      </c>
      <c r="CR3" s="1819" t="s">
        <v>8</v>
      </c>
      <c r="CS3" s="1819" t="s">
        <v>9</v>
      </c>
      <c r="CT3" s="1819" t="s">
        <v>10</v>
      </c>
      <c r="CU3" s="1819" t="s">
        <v>11</v>
      </c>
      <c r="CV3" s="1819" t="s">
        <v>12</v>
      </c>
      <c r="CW3" s="1819" t="s">
        <v>13</v>
      </c>
      <c r="CX3" s="1912"/>
      <c r="CY3" s="1818" t="s">
        <v>14</v>
      </c>
      <c r="CZ3" s="1819" t="s">
        <v>8</v>
      </c>
      <c r="DA3" s="1819" t="s">
        <v>9</v>
      </c>
      <c r="DB3" s="1819" t="s">
        <v>10</v>
      </c>
      <c r="DC3" s="1819" t="s">
        <v>11</v>
      </c>
      <c r="DD3" s="1819" t="s">
        <v>12</v>
      </c>
      <c r="DE3" s="1819" t="s">
        <v>13</v>
      </c>
      <c r="DF3" s="1912"/>
      <c r="DG3" s="383"/>
      <c r="DH3" s="1818" t="s">
        <v>14</v>
      </c>
      <c r="DI3" s="1819" t="s">
        <v>8</v>
      </c>
      <c r="DJ3" s="1819" t="s">
        <v>9</v>
      </c>
      <c r="DK3" s="1819" t="s">
        <v>10</v>
      </c>
      <c r="DL3" s="1819" t="s">
        <v>11</v>
      </c>
      <c r="DM3" s="1819" t="s">
        <v>12</v>
      </c>
      <c r="DN3" s="1819" t="s">
        <v>13</v>
      </c>
      <c r="DO3" s="1912"/>
      <c r="DP3" s="383"/>
      <c r="DQ3" s="1818" t="s">
        <v>14</v>
      </c>
      <c r="DR3" s="1819" t="s">
        <v>8</v>
      </c>
      <c r="DS3" s="1819" t="s">
        <v>9</v>
      </c>
      <c r="DT3" s="1819" t="s">
        <v>10</v>
      </c>
      <c r="DU3" s="1819" t="s">
        <v>11</v>
      </c>
      <c r="DV3" s="1819" t="s">
        <v>12</v>
      </c>
      <c r="DW3" s="1819" t="s">
        <v>13</v>
      </c>
      <c r="DX3" s="1912"/>
      <c r="DY3" s="383"/>
      <c r="DZ3" s="1818" t="s">
        <v>14</v>
      </c>
      <c r="EA3" s="1819" t="s">
        <v>8</v>
      </c>
      <c r="EB3" s="1819" t="s">
        <v>9</v>
      </c>
      <c r="EC3" s="1819" t="s">
        <v>10</v>
      </c>
      <c r="ED3" s="1819" t="s">
        <v>11</v>
      </c>
      <c r="EE3" s="1819" t="s">
        <v>12</v>
      </c>
      <c r="EF3" s="1819" t="s">
        <v>13</v>
      </c>
      <c r="EG3" s="1912"/>
      <c r="EH3" s="383"/>
      <c r="EI3" s="1818" t="s">
        <v>14</v>
      </c>
      <c r="EJ3" s="1819" t="s">
        <v>8</v>
      </c>
      <c r="EK3" s="1819" t="s">
        <v>9</v>
      </c>
      <c r="EL3" s="1819" t="s">
        <v>10</v>
      </c>
      <c r="EM3" s="1819" t="s">
        <v>11</v>
      </c>
      <c r="EN3" s="1819" t="s">
        <v>12</v>
      </c>
      <c r="EO3" s="1819" t="s">
        <v>13</v>
      </c>
      <c r="EP3" s="1912"/>
      <c r="EQ3" s="383"/>
    </row>
    <row r="4" spans="1:147" ht="28" customHeight="1">
      <c r="A4" s="1809" t="s">
        <v>456</v>
      </c>
      <c r="B4" s="1958"/>
      <c r="C4" s="1918"/>
      <c r="D4" s="1918"/>
      <c r="E4" s="1918"/>
      <c r="F4" s="1918"/>
      <c r="G4" s="1919"/>
      <c r="H4" s="1810"/>
      <c r="I4" s="387"/>
      <c r="J4" s="1917" t="s">
        <v>66</v>
      </c>
      <c r="K4" s="1918"/>
      <c r="L4" s="1918"/>
      <c r="M4" s="1918"/>
      <c r="N4" s="1918"/>
      <c r="O4" s="1918"/>
      <c r="P4" s="1919"/>
      <c r="Q4" s="1811"/>
      <c r="R4" s="387"/>
      <c r="S4" s="1917" t="s">
        <v>67</v>
      </c>
      <c r="T4" s="1918"/>
      <c r="U4" s="1918"/>
      <c r="V4" s="1918"/>
      <c r="W4" s="1918"/>
      <c r="X4" s="1918"/>
      <c r="Y4" s="1919"/>
      <c r="Z4" s="1812"/>
      <c r="AA4" s="1917" t="s">
        <v>67</v>
      </c>
      <c r="AB4" s="1918"/>
      <c r="AC4" s="1918"/>
      <c r="AD4" s="1918"/>
      <c r="AE4" s="1918"/>
      <c r="AF4" s="1918"/>
      <c r="AG4" s="1919"/>
      <c r="AH4" s="1811"/>
      <c r="AI4" s="1917"/>
      <c r="AJ4" s="1878"/>
      <c r="AK4" s="1918"/>
      <c r="AL4" s="1918"/>
      <c r="AM4" s="1918"/>
      <c r="AN4" s="1918"/>
      <c r="AO4" s="1919"/>
      <c r="AP4" s="1811" t="s">
        <v>68</v>
      </c>
      <c r="AQ4" s="387"/>
      <c r="AR4" s="1917"/>
      <c r="AS4" s="1878"/>
      <c r="AT4" s="1918"/>
      <c r="AU4" s="1918"/>
      <c r="AV4" s="1918"/>
      <c r="AW4" s="1918"/>
      <c r="AX4" s="1919"/>
      <c r="AY4" s="1811"/>
      <c r="AZ4" s="387"/>
      <c r="BA4" s="1917"/>
      <c r="BB4" s="1878"/>
      <c r="BC4" s="1918"/>
      <c r="BD4" s="1918"/>
      <c r="BE4" s="1918"/>
      <c r="BF4" s="1918"/>
      <c r="BG4" s="1919"/>
      <c r="BH4" s="1811"/>
      <c r="BI4" s="387"/>
      <c r="BJ4" s="1917" t="s">
        <v>69</v>
      </c>
      <c r="BK4" s="1878"/>
      <c r="BL4" s="1918"/>
      <c r="BM4" s="1918"/>
      <c r="BN4" s="1918"/>
      <c r="BO4" s="1918"/>
      <c r="BP4" s="1919"/>
      <c r="BQ4" s="1811"/>
      <c r="BR4" s="387"/>
      <c r="BS4" s="1917" t="s">
        <v>69</v>
      </c>
      <c r="BT4" s="1878"/>
      <c r="BU4" s="1918"/>
      <c r="BV4" s="1918"/>
      <c r="BW4" s="1918"/>
      <c r="BX4" s="1918"/>
      <c r="BY4" s="1919"/>
      <c r="BZ4" s="1812"/>
      <c r="CA4" s="1917"/>
      <c r="CB4" s="1918"/>
      <c r="CC4" s="1878"/>
      <c r="CD4" s="1918"/>
      <c r="CE4" s="1918"/>
      <c r="CF4" s="1918"/>
      <c r="CG4" s="1919"/>
      <c r="CH4" s="1812"/>
      <c r="CI4" s="1917"/>
      <c r="CJ4" s="1918"/>
      <c r="CK4" s="1918"/>
      <c r="CL4" s="1878"/>
      <c r="CM4" s="1918"/>
      <c r="CN4" s="1918"/>
      <c r="CO4" s="1919"/>
      <c r="CP4" s="1812"/>
      <c r="CQ4" s="1917"/>
      <c r="CR4" s="1918"/>
      <c r="CS4" s="1918"/>
      <c r="CT4" s="1918"/>
      <c r="CU4" s="1878"/>
      <c r="CV4" s="1918"/>
      <c r="CW4" s="1919"/>
      <c r="CX4" s="1812"/>
      <c r="CY4" s="1917"/>
      <c r="CZ4" s="1918"/>
      <c r="DA4" s="1918"/>
      <c r="DB4" s="1918"/>
      <c r="DC4" s="1918"/>
      <c r="DD4" s="1878"/>
      <c r="DE4" s="1919"/>
      <c r="DF4" s="1833" t="s">
        <v>491</v>
      </c>
      <c r="DG4" s="387"/>
      <c r="DH4" s="1917" t="s">
        <v>492</v>
      </c>
      <c r="DI4" s="1918"/>
      <c r="DJ4" s="1918"/>
      <c r="DK4" s="1918"/>
      <c r="DL4" s="1918"/>
      <c r="DM4" s="1878"/>
      <c r="DN4" s="1919"/>
      <c r="DO4" s="1811"/>
      <c r="DP4" s="387"/>
      <c r="DQ4" s="1917"/>
      <c r="DR4" s="1918"/>
      <c r="DS4" s="1918"/>
      <c r="DT4" s="1918"/>
      <c r="DU4" s="1918"/>
      <c r="DV4" s="1878"/>
      <c r="DW4" s="1919"/>
      <c r="DX4" s="1811"/>
      <c r="DY4" s="387"/>
      <c r="DZ4" s="1917"/>
      <c r="EA4" s="1918"/>
      <c r="EB4" s="1918"/>
      <c r="EC4" s="1918"/>
      <c r="ED4" s="1918"/>
      <c r="EE4" s="1878"/>
      <c r="EF4" s="1919"/>
      <c r="EG4" s="1811"/>
      <c r="EH4" s="387"/>
      <c r="EI4" s="1917"/>
      <c r="EJ4" s="1918"/>
      <c r="EK4" s="1918"/>
      <c r="EL4" s="1918"/>
      <c r="EM4" s="1918"/>
      <c r="EN4" s="1878"/>
      <c r="EO4" s="1919"/>
      <c r="EP4" s="1811"/>
      <c r="EQ4" s="387"/>
    </row>
    <row r="5" spans="1:147" s="1156" customFormat="1" ht="22" customHeight="1">
      <c r="A5" s="1163" t="s">
        <v>70</v>
      </c>
      <c r="B5" s="1164"/>
      <c r="C5" s="1165"/>
      <c r="D5" s="1165"/>
      <c r="E5" s="1165"/>
      <c r="F5" s="1165"/>
      <c r="G5" s="1166"/>
      <c r="H5" s="1167" t="str">
        <f>IF(COUNT(B5:G5)=0,"",AVERAGE(B5:G5))</f>
        <v/>
      </c>
      <c r="I5" s="988"/>
      <c r="J5" s="1168" t="s">
        <v>46</v>
      </c>
      <c r="K5" s="1165"/>
      <c r="L5" s="1165">
        <v>0</v>
      </c>
      <c r="M5" s="1165"/>
      <c r="N5" s="1165">
        <v>-1.5</v>
      </c>
      <c r="O5" s="1165"/>
      <c r="P5" s="1166"/>
      <c r="Q5" s="1169">
        <f>IF(COUNT(J5:P5)=0,"",AVERAGE(J5:P5))</f>
        <v>-0.75</v>
      </c>
      <c r="R5" s="988"/>
      <c r="S5" s="1170">
        <v>0</v>
      </c>
      <c r="T5" s="1165"/>
      <c r="U5" s="1165">
        <v>1.5</v>
      </c>
      <c r="V5" s="1165"/>
      <c r="W5" s="1165">
        <v>1.5</v>
      </c>
      <c r="X5" s="1165"/>
      <c r="Y5" s="1166"/>
      <c r="Z5" s="1171">
        <v>1.5</v>
      </c>
      <c r="AA5" s="1170">
        <v>1</v>
      </c>
      <c r="AB5" s="1165"/>
      <c r="AC5" s="1165">
        <v>1</v>
      </c>
      <c r="AD5" s="1165"/>
      <c r="AE5" s="1165"/>
      <c r="AF5" s="1165"/>
      <c r="AG5" s="1166"/>
      <c r="AH5" s="1169">
        <f>SUM(AA5:AG5)</f>
        <v>2</v>
      </c>
      <c r="AI5" s="1172">
        <v>1</v>
      </c>
      <c r="AJ5" s="1165"/>
      <c r="AK5" s="1165">
        <v>1</v>
      </c>
      <c r="AL5" s="1165"/>
      <c r="AM5" s="1165"/>
      <c r="AN5" s="1165"/>
      <c r="AO5" s="1166"/>
      <c r="AP5" s="1169">
        <f>SUM(AI5:AO5)</f>
        <v>2</v>
      </c>
      <c r="AQ5" s="988"/>
      <c r="AR5" s="1165">
        <v>1</v>
      </c>
      <c r="AS5" s="1165"/>
      <c r="AT5" s="1165">
        <v>1</v>
      </c>
      <c r="AU5" s="1165"/>
      <c r="AV5" s="1165">
        <v>1</v>
      </c>
      <c r="AW5" s="1165"/>
      <c r="AX5" s="1166"/>
      <c r="AY5" s="1169">
        <f>SUM(AR5:AX5)</f>
        <v>3</v>
      </c>
      <c r="AZ5" s="988"/>
      <c r="BA5" s="1165">
        <v>0.5</v>
      </c>
      <c r="BB5" s="1165"/>
      <c r="BC5" s="1165">
        <v>0.25</v>
      </c>
      <c r="BD5" s="1165"/>
      <c r="BE5" s="1165"/>
      <c r="BF5" s="1165"/>
      <c r="BG5" s="1166"/>
      <c r="BH5" s="1169">
        <f>SUM(BA5:BG5)</f>
        <v>0.75</v>
      </c>
      <c r="BI5" s="988"/>
      <c r="BJ5" s="1165"/>
      <c r="BK5" s="1165"/>
      <c r="BL5" s="1165">
        <v>0.25</v>
      </c>
      <c r="BM5" s="1165"/>
      <c r="BN5" s="1165"/>
      <c r="BO5" s="1165"/>
      <c r="BP5" s="1166"/>
      <c r="BQ5" s="1169">
        <f>SUM(BJ5:BP5)</f>
        <v>0.25</v>
      </c>
      <c r="BR5" s="988"/>
      <c r="BS5" s="1173">
        <v>0.5</v>
      </c>
      <c r="BT5" s="1165"/>
      <c r="BU5" s="1165"/>
      <c r="BV5" s="1165"/>
      <c r="BW5" s="1165">
        <v>0.25</v>
      </c>
      <c r="BX5" s="1165"/>
      <c r="BY5" s="1166"/>
      <c r="BZ5" s="1171">
        <f>SUM(BS5:BY5)</f>
        <v>0.75</v>
      </c>
      <c r="CA5" s="1170"/>
      <c r="CB5" s="1165"/>
      <c r="CC5" s="1165">
        <v>0.25</v>
      </c>
      <c r="CD5" s="1174"/>
      <c r="CE5" s="1174"/>
      <c r="CF5" s="1165"/>
      <c r="CG5" s="1166"/>
      <c r="CH5" s="1171">
        <f>SUM(CA5:CG5)</f>
        <v>0.25</v>
      </c>
      <c r="CI5" s="1170">
        <v>0.25</v>
      </c>
      <c r="CJ5" s="1165"/>
      <c r="CK5" s="1165"/>
      <c r="CL5" s="1174"/>
      <c r="CM5" s="1165">
        <v>0.25</v>
      </c>
      <c r="CN5" s="1165"/>
      <c r="CO5" s="1166"/>
      <c r="CP5" s="1171">
        <f>SUM(CI5:CO5)</f>
        <v>0.5</v>
      </c>
      <c r="CQ5" s="1170"/>
      <c r="CR5" s="1165"/>
      <c r="CS5" s="1165">
        <v>0.25</v>
      </c>
      <c r="CT5" s="1174"/>
      <c r="CU5" s="1808"/>
      <c r="CV5" s="1165"/>
      <c r="CW5" s="1166"/>
      <c r="CX5" s="1171">
        <f>SUM(CQ5:CW5)</f>
        <v>0.25</v>
      </c>
      <c r="CY5" s="1170">
        <v>0.25</v>
      </c>
      <c r="CZ5" s="1165"/>
      <c r="DA5" s="1165"/>
      <c r="DB5" s="1174"/>
      <c r="DC5" s="1165"/>
      <c r="DD5" s="1165"/>
      <c r="DE5" s="1166"/>
      <c r="DF5" s="1169">
        <f>SUM(CY5:DE5)</f>
        <v>0.25</v>
      </c>
      <c r="DG5" s="988"/>
      <c r="DH5" s="1170"/>
      <c r="DI5" s="1165"/>
      <c r="DJ5" s="1165"/>
      <c r="DK5" s="1174"/>
      <c r="DL5" s="1165">
        <v>0.25</v>
      </c>
      <c r="DM5" s="1165"/>
      <c r="DN5" s="1166"/>
      <c r="DO5" s="1169">
        <f>SUM(DH5:DN5)</f>
        <v>0.25</v>
      </c>
      <c r="DP5" s="988"/>
      <c r="DQ5" s="1832"/>
      <c r="DR5" s="1165"/>
      <c r="DS5" s="1165"/>
      <c r="DT5" s="1174"/>
      <c r="DU5" s="1165"/>
      <c r="DV5" s="1165"/>
      <c r="DW5" s="1166"/>
      <c r="DX5" s="1169">
        <f>SUM(DQ5:DW5)</f>
        <v>0</v>
      </c>
      <c r="DY5" s="988"/>
      <c r="DZ5" s="1170"/>
      <c r="EA5" s="1165"/>
      <c r="EB5" s="1165"/>
      <c r="EC5" s="1174"/>
      <c r="ED5" s="1165"/>
      <c r="EE5" s="1165"/>
      <c r="EF5" s="1166"/>
      <c r="EG5" s="1169">
        <f>SUM(DZ5:EF5)</f>
        <v>0</v>
      </c>
      <c r="EH5" s="988"/>
      <c r="EI5" s="1170"/>
      <c r="EJ5" s="1165"/>
      <c r="EK5" s="1165"/>
      <c r="EL5" s="1174"/>
      <c r="EM5" s="1165"/>
      <c r="EN5" s="1165"/>
      <c r="EO5" s="1166"/>
      <c r="EP5" s="1169">
        <f>SUM(EI5:EO5)</f>
        <v>0</v>
      </c>
      <c r="EQ5" s="988"/>
    </row>
    <row r="6" spans="1:147" ht="113" customHeight="1">
      <c r="A6" s="1175" t="s">
        <v>71</v>
      </c>
      <c r="B6" s="1176"/>
      <c r="C6" s="1177"/>
      <c r="D6" s="1177"/>
      <c r="E6" s="1177"/>
      <c r="F6" s="1177"/>
      <c r="G6" s="1178"/>
      <c r="H6" s="1179"/>
      <c r="I6" s="394"/>
      <c r="J6" s="1180" t="s">
        <v>72</v>
      </c>
      <c r="K6" s="1177"/>
      <c r="L6" s="1181" t="s">
        <v>73</v>
      </c>
      <c r="M6" s="1177"/>
      <c r="N6" s="1182" t="s">
        <v>74</v>
      </c>
      <c r="O6" s="1177"/>
      <c r="P6" s="1178"/>
      <c r="Q6" s="1183"/>
      <c r="R6" s="394"/>
      <c r="S6" s="1184" t="s">
        <v>75</v>
      </c>
      <c r="T6" s="1177"/>
      <c r="U6" s="1182" t="s">
        <v>76</v>
      </c>
      <c r="V6" s="1177"/>
      <c r="W6" s="1185" t="s">
        <v>77</v>
      </c>
      <c r="X6" s="1186"/>
      <c r="Y6" s="1187"/>
      <c r="Z6" s="1188"/>
      <c r="AA6" s="1189" t="s">
        <v>78</v>
      </c>
      <c r="AB6" s="1186"/>
      <c r="AC6" s="1185" t="s">
        <v>79</v>
      </c>
      <c r="AD6" s="1186"/>
      <c r="AE6" s="1185"/>
      <c r="AF6" s="1186"/>
      <c r="AG6" s="1187"/>
      <c r="AH6" s="1190"/>
      <c r="AI6" s="1191" t="s">
        <v>80</v>
      </c>
      <c r="AJ6" s="1186"/>
      <c r="AK6" s="1185" t="s">
        <v>81</v>
      </c>
      <c r="AL6" s="1186"/>
      <c r="AM6" s="1185"/>
      <c r="AN6" s="1186"/>
      <c r="AO6" s="1187"/>
      <c r="AP6" s="1190"/>
      <c r="AQ6" s="394"/>
      <c r="AR6" s="1185" t="s">
        <v>82</v>
      </c>
      <c r="AS6" s="1186"/>
      <c r="AT6" s="1185" t="s">
        <v>83</v>
      </c>
      <c r="AU6" s="1186"/>
      <c r="AV6" s="1185" t="s">
        <v>84</v>
      </c>
      <c r="AW6" s="1186"/>
      <c r="AX6" s="1187"/>
      <c r="AY6" s="1190"/>
      <c r="AZ6" s="394"/>
      <c r="BA6" s="1185" t="s">
        <v>85</v>
      </c>
      <c r="BB6" s="1186"/>
      <c r="BC6" s="1185" t="s">
        <v>86</v>
      </c>
      <c r="BD6" s="1186"/>
      <c r="BE6" s="1185"/>
      <c r="BF6" s="1186"/>
      <c r="BG6" s="1187"/>
      <c r="BH6" s="1190"/>
      <c r="BI6" s="394"/>
      <c r="BJ6" s="1185"/>
      <c r="BK6" s="1186"/>
      <c r="BL6" s="1185" t="s">
        <v>87</v>
      </c>
      <c r="BM6" s="1186"/>
      <c r="BN6" s="1192" t="s">
        <v>88</v>
      </c>
      <c r="BO6" s="1186"/>
      <c r="BP6" s="1187"/>
      <c r="BQ6" s="1190"/>
      <c r="BR6" s="394"/>
      <c r="BS6" s="1193" t="s">
        <v>89</v>
      </c>
      <c r="BT6" s="1186"/>
      <c r="BU6" s="1192" t="s">
        <v>90</v>
      </c>
      <c r="BV6" s="1186"/>
      <c r="BW6" s="1185" t="s">
        <v>91</v>
      </c>
      <c r="BX6" s="1186"/>
      <c r="BY6" s="1187"/>
      <c r="BZ6" s="1188"/>
      <c r="CA6" s="1194" t="s">
        <v>92</v>
      </c>
      <c r="CB6" s="1186"/>
      <c r="CC6" s="1185" t="s">
        <v>93</v>
      </c>
      <c r="CD6" s="1195"/>
      <c r="CE6" s="1192" t="s">
        <v>94</v>
      </c>
      <c r="CF6" s="1186"/>
      <c r="CG6" s="1187"/>
      <c r="CH6" s="1188"/>
      <c r="CI6" s="1189" t="s">
        <v>95</v>
      </c>
      <c r="CJ6" s="1186"/>
      <c r="CK6" s="1192" t="s">
        <v>96</v>
      </c>
      <c r="CL6" s="1195"/>
      <c r="CM6" s="1185" t="s">
        <v>404</v>
      </c>
      <c r="CN6" s="1186"/>
      <c r="CO6" s="1187"/>
      <c r="CP6" s="1188"/>
      <c r="CQ6" s="1194" t="s">
        <v>427</v>
      </c>
      <c r="CR6" s="1186"/>
      <c r="CS6" s="1185" t="s">
        <v>417</v>
      </c>
      <c r="CT6" s="1195"/>
      <c r="CU6" s="1192" t="s">
        <v>439</v>
      </c>
      <c r="CV6" s="1186"/>
      <c r="CW6" s="1187"/>
      <c r="CX6" s="1188"/>
      <c r="CY6" s="1189" t="s">
        <v>468</v>
      </c>
      <c r="CZ6" s="1186"/>
      <c r="DA6" s="1192" t="s">
        <v>469</v>
      </c>
      <c r="DB6" s="1195"/>
      <c r="DC6" s="1185"/>
      <c r="DD6" s="1186"/>
      <c r="DE6" s="1187"/>
      <c r="DF6" s="1190"/>
      <c r="DG6" s="394"/>
      <c r="DH6" s="1189"/>
      <c r="DI6" s="1186"/>
      <c r="DJ6" s="1192"/>
      <c r="DK6" s="1195"/>
      <c r="DL6" s="1185" t="s">
        <v>470</v>
      </c>
      <c r="DM6" s="1186"/>
      <c r="DN6" s="1187"/>
      <c r="DO6" s="1190"/>
      <c r="DP6" s="394"/>
      <c r="DQ6" s="1194" t="s">
        <v>88</v>
      </c>
      <c r="DR6" s="1186"/>
      <c r="DS6" s="1192"/>
      <c r="DT6" s="1195"/>
      <c r="DU6" s="1185"/>
      <c r="DV6" s="1186"/>
      <c r="DW6" s="1187"/>
      <c r="DX6" s="1190"/>
      <c r="DY6" s="394"/>
      <c r="DZ6" s="1189"/>
      <c r="EA6" s="1186"/>
      <c r="EB6" s="1192"/>
      <c r="EC6" s="1195"/>
      <c r="ED6" s="1185"/>
      <c r="EE6" s="1186"/>
      <c r="EF6" s="1187"/>
      <c r="EG6" s="1190"/>
      <c r="EH6" s="394"/>
      <c r="EI6" s="1189"/>
      <c r="EJ6" s="1186"/>
      <c r="EK6" s="1192"/>
      <c r="EL6" s="1195"/>
      <c r="EM6" s="1185"/>
      <c r="EN6" s="1186"/>
      <c r="EO6" s="1187"/>
      <c r="EP6" s="1190"/>
      <c r="EQ6" s="394"/>
    </row>
    <row r="7" spans="1:147" s="1157" customFormat="1" ht="22" customHeight="1">
      <c r="A7" s="1196" t="s">
        <v>70</v>
      </c>
      <c r="B7" s="1197"/>
      <c r="C7" s="1198"/>
      <c r="D7" s="1198"/>
      <c r="E7" s="1198"/>
      <c r="F7" s="1198"/>
      <c r="G7" s="1199"/>
      <c r="H7" s="1200" t="str">
        <f>IF(COUNT(B7:G7)=0,"",AVERAGE(B7:G7))</f>
        <v/>
      </c>
      <c r="I7" s="988"/>
      <c r="J7" s="1201" t="s">
        <v>46</v>
      </c>
      <c r="K7" s="1198"/>
      <c r="L7" s="1198"/>
      <c r="M7" s="1198"/>
      <c r="N7" s="1198" t="s">
        <v>46</v>
      </c>
      <c r="O7" s="1198"/>
      <c r="P7" s="1199"/>
      <c r="Q7" s="1202" t="s">
        <v>46</v>
      </c>
      <c r="R7" s="988"/>
      <c r="S7" s="1203"/>
      <c r="T7" s="1198"/>
      <c r="U7" s="1198">
        <v>0.25</v>
      </c>
      <c r="V7" s="1198"/>
      <c r="W7" s="1198"/>
      <c r="X7" s="1198"/>
      <c r="Y7" s="1199"/>
      <c r="Z7" s="1204">
        <f>SUM(S7:Y7)</f>
        <v>0.25</v>
      </c>
      <c r="AA7" s="1203">
        <v>0.25</v>
      </c>
      <c r="AB7" s="1198"/>
      <c r="AC7" s="1198"/>
      <c r="AD7" s="1198"/>
      <c r="AE7" s="1198"/>
      <c r="AF7" s="1198"/>
      <c r="AG7" s="1199"/>
      <c r="AH7" s="1202">
        <f>SUM(AA7:AG7)</f>
        <v>0.25</v>
      </c>
      <c r="AI7" s="1205">
        <v>0.25</v>
      </c>
      <c r="AJ7" s="1198"/>
      <c r="AK7" s="1198"/>
      <c r="AL7" s="1198"/>
      <c r="AM7" s="1198"/>
      <c r="AN7" s="1198"/>
      <c r="AO7" s="1199"/>
      <c r="AP7" s="1202">
        <f>SUM(AI7:AO7)</f>
        <v>0.25</v>
      </c>
      <c r="AQ7" s="988"/>
      <c r="AR7" s="1198"/>
      <c r="AS7" s="1198"/>
      <c r="AT7" s="1198">
        <v>0.25</v>
      </c>
      <c r="AU7" s="1198"/>
      <c r="AV7" s="1198"/>
      <c r="AW7" s="1198"/>
      <c r="AX7" s="1199"/>
      <c r="AY7" s="1202">
        <f>SUM(AR7:AX7)</f>
        <v>0.25</v>
      </c>
      <c r="AZ7" s="988"/>
      <c r="BA7" s="1198">
        <v>0.25</v>
      </c>
      <c r="BB7" s="1198"/>
      <c r="BC7" s="1198"/>
      <c r="BD7" s="1198"/>
      <c r="BE7" s="1198"/>
      <c r="BF7" s="1198"/>
      <c r="BG7" s="1199"/>
      <c r="BH7" s="1202">
        <f>SUM(BA7:BG7)</f>
        <v>0.25</v>
      </c>
      <c r="BI7" s="988"/>
      <c r="BJ7" s="1198"/>
      <c r="BK7" s="1198"/>
      <c r="BL7" s="1198">
        <v>0.5</v>
      </c>
      <c r="BM7" s="1198"/>
      <c r="BN7" s="1198"/>
      <c r="BO7" s="1198"/>
      <c r="BP7" s="1199"/>
      <c r="BQ7" s="1202">
        <f>SUM(BJ7:BP7)</f>
        <v>0.5</v>
      </c>
      <c r="BR7" s="988"/>
      <c r="BS7" s="1198">
        <v>0.25</v>
      </c>
      <c r="BT7" s="1198"/>
      <c r="BU7" s="1198"/>
      <c r="BV7" s="1198"/>
      <c r="BW7" s="1198">
        <v>0.25</v>
      </c>
      <c r="BX7" s="1198"/>
      <c r="BY7" s="1199"/>
      <c r="BZ7" s="1204">
        <f>SUM(BS7:BY7)</f>
        <v>0.5</v>
      </c>
      <c r="CA7" s="1203"/>
      <c r="CB7" s="1198"/>
      <c r="CC7" s="1198">
        <v>0.25</v>
      </c>
      <c r="CD7" s="1206"/>
      <c r="CE7" s="1198"/>
      <c r="CF7" s="1198"/>
      <c r="CG7" s="1199"/>
      <c r="CH7" s="1204">
        <f>SUM(CA7:CG7)</f>
        <v>0.25</v>
      </c>
      <c r="CI7" s="1203">
        <v>0.25</v>
      </c>
      <c r="CJ7" s="1198"/>
      <c r="CK7" s="1198"/>
      <c r="CL7" s="1206"/>
      <c r="CM7" s="1198">
        <v>0.25</v>
      </c>
      <c r="CN7" s="1198"/>
      <c r="CO7" s="1199"/>
      <c r="CP7" s="1204">
        <f>SUM(CI7:CO7)</f>
        <v>0.5</v>
      </c>
      <c r="CQ7" s="1203"/>
      <c r="CR7" s="1198"/>
      <c r="CS7" s="1198">
        <v>0.25</v>
      </c>
      <c r="CT7" s="1206"/>
      <c r="CU7" s="1198"/>
      <c r="CV7" s="1198"/>
      <c r="CW7" s="1199"/>
      <c r="CX7" s="1204">
        <f>SUM(CQ7:CW7)</f>
        <v>0.25</v>
      </c>
      <c r="CY7" s="1198">
        <v>0.25</v>
      </c>
      <c r="CZ7" s="1198"/>
      <c r="DA7" s="1198"/>
      <c r="DB7" s="1206"/>
      <c r="DC7" s="1198"/>
      <c r="DD7" s="1198"/>
      <c r="DE7" s="1199"/>
      <c r="DF7" s="1202">
        <f>SUM(CY7:DE7)</f>
        <v>0.25</v>
      </c>
      <c r="DG7" s="988"/>
      <c r="DH7" s="1203"/>
      <c r="DI7" s="1198"/>
      <c r="DJ7" s="1198"/>
      <c r="DK7" s="1206"/>
      <c r="DL7" s="1198">
        <v>0.25</v>
      </c>
      <c r="DM7" s="1198"/>
      <c r="DN7" s="1199"/>
      <c r="DO7" s="1202">
        <f>SUM(DH7:DN7)</f>
        <v>0.25</v>
      </c>
      <c r="DP7" s="988"/>
      <c r="DQ7" s="1203"/>
      <c r="DR7" s="1198"/>
      <c r="DS7" s="1198" t="s">
        <v>490</v>
      </c>
      <c r="DT7" s="1206"/>
      <c r="DU7" s="1198"/>
      <c r="DV7" s="1198"/>
      <c r="DW7" s="1199"/>
      <c r="DX7" s="1202">
        <f>SUM(DQ7:DW7)</f>
        <v>0</v>
      </c>
      <c r="DY7" s="988"/>
      <c r="DZ7" s="1203"/>
      <c r="EA7" s="1198"/>
      <c r="EB7" s="1198"/>
      <c r="EC7" s="1206"/>
      <c r="ED7" s="1198"/>
      <c r="EE7" s="1198"/>
      <c r="EF7" s="1199"/>
      <c r="EG7" s="1202">
        <f>SUM(DZ7:EF7)</f>
        <v>0</v>
      </c>
      <c r="EH7" s="988"/>
      <c r="EI7" s="1203"/>
      <c r="EJ7" s="1198"/>
      <c r="EK7" s="1198" t="s">
        <v>490</v>
      </c>
      <c r="EL7" s="1206"/>
      <c r="EM7" s="1198"/>
      <c r="EN7" s="1198"/>
      <c r="EO7" s="1199"/>
      <c r="EP7" s="1202">
        <f>SUM(EI7:EO7)</f>
        <v>0</v>
      </c>
      <c r="EQ7" s="988"/>
    </row>
    <row r="8" spans="1:147" ht="104" customHeight="1">
      <c r="A8" s="1207" t="s">
        <v>97</v>
      </c>
      <c r="B8" s="1208"/>
      <c r="C8" s="1209"/>
      <c r="D8" s="1209"/>
      <c r="E8" s="1209"/>
      <c r="F8" s="1209"/>
      <c r="G8" s="1210"/>
      <c r="H8" s="1211"/>
      <c r="I8" s="394"/>
      <c r="J8" s="1212" t="s">
        <v>98</v>
      </c>
      <c r="K8" s="1209"/>
      <c r="L8" s="1209"/>
      <c r="M8" s="1209"/>
      <c r="N8" s="1213" t="s">
        <v>424</v>
      </c>
      <c r="O8" s="1209"/>
      <c r="P8" s="1210"/>
      <c r="Q8" s="1214"/>
      <c r="R8" s="394"/>
      <c r="S8" s="1215"/>
      <c r="T8" s="1216"/>
      <c r="U8" s="1217" t="s">
        <v>99</v>
      </c>
      <c r="V8" s="1216"/>
      <c r="W8" s="1216"/>
      <c r="X8" s="1216"/>
      <c r="Y8" s="1218"/>
      <c r="Z8" s="1219"/>
      <c r="AA8" s="1215" t="s">
        <v>100</v>
      </c>
      <c r="AB8" s="1216"/>
      <c r="AC8" s="1217"/>
      <c r="AD8" s="1216"/>
      <c r="AE8" s="1216"/>
      <c r="AF8" s="1216"/>
      <c r="AG8" s="1218"/>
      <c r="AH8" s="1220"/>
      <c r="AI8" s="1221" t="s">
        <v>101</v>
      </c>
      <c r="AJ8" s="1216"/>
      <c r="AK8" s="1217"/>
      <c r="AL8" s="1216"/>
      <c r="AM8" s="1222"/>
      <c r="AN8" s="1216"/>
      <c r="AO8" s="1218"/>
      <c r="AP8" s="1220"/>
      <c r="AQ8" s="394"/>
      <c r="AR8" s="1222"/>
      <c r="AS8" s="1216"/>
      <c r="AT8" s="1222" t="s">
        <v>102</v>
      </c>
      <c r="AU8" s="1216"/>
      <c r="AV8" s="1222"/>
      <c r="AW8" s="1216"/>
      <c r="AX8" s="1218"/>
      <c r="AY8" s="1220"/>
      <c r="AZ8" s="394"/>
      <c r="BA8" s="1222" t="s">
        <v>103</v>
      </c>
      <c r="BB8" s="1216"/>
      <c r="BC8" s="1217"/>
      <c r="BD8" s="1216"/>
      <c r="BE8" s="1222"/>
      <c r="BF8" s="1216"/>
      <c r="BG8" s="1218"/>
      <c r="BH8" s="1220"/>
      <c r="BI8" s="394"/>
      <c r="BJ8" s="1222"/>
      <c r="BK8" s="1222"/>
      <c r="BL8" s="1223" t="s">
        <v>104</v>
      </c>
      <c r="BM8" s="1222"/>
      <c r="BN8" s="1222"/>
      <c r="BO8" s="1222"/>
      <c r="BP8" s="1218"/>
      <c r="BQ8" s="1220"/>
      <c r="BR8" s="394"/>
      <c r="BS8" s="1222" t="s">
        <v>105</v>
      </c>
      <c r="BT8" s="1222"/>
      <c r="BU8" s="1223"/>
      <c r="BV8" s="1222"/>
      <c r="BW8" s="1222" t="s">
        <v>106</v>
      </c>
      <c r="BX8" s="1222"/>
      <c r="BY8" s="1218"/>
      <c r="BZ8" s="1219"/>
      <c r="CA8" s="1224"/>
      <c r="CB8" s="1222"/>
      <c r="CC8" s="1223" t="s">
        <v>107</v>
      </c>
      <c r="CD8" s="1225"/>
      <c r="CE8" s="1222"/>
      <c r="CF8" s="1222"/>
      <c r="CG8" s="1218"/>
      <c r="CH8" s="1219"/>
      <c r="CI8" s="1224" t="s">
        <v>108</v>
      </c>
      <c r="CJ8" s="1222"/>
      <c r="CK8" s="1223"/>
      <c r="CL8" s="1225"/>
      <c r="CM8" s="1222" t="s">
        <v>405</v>
      </c>
      <c r="CN8" s="1222"/>
      <c r="CO8" s="1218"/>
      <c r="CP8" s="1219"/>
      <c r="CQ8" s="1224"/>
      <c r="CR8" s="1222"/>
      <c r="CS8" s="1223" t="s">
        <v>416</v>
      </c>
      <c r="CT8" s="1225"/>
      <c r="CU8" s="1222"/>
      <c r="CV8" s="1222"/>
      <c r="CW8" s="1218"/>
      <c r="CX8" s="1219"/>
      <c r="CY8" s="1223" t="s">
        <v>478</v>
      </c>
      <c r="CZ8" s="1222"/>
      <c r="DA8" s="1223"/>
      <c r="DB8" s="1225"/>
      <c r="DC8" s="1222"/>
      <c r="DD8" s="1222"/>
      <c r="DE8" s="1218"/>
      <c r="DF8" s="1220"/>
      <c r="DG8" s="394"/>
      <c r="DH8" s="1224"/>
      <c r="DI8" s="1222"/>
      <c r="DJ8" s="1223"/>
      <c r="DK8" s="1225"/>
      <c r="DL8" s="1222" t="s">
        <v>482</v>
      </c>
      <c r="DM8" s="1222"/>
      <c r="DN8" s="1218"/>
      <c r="DO8" s="1220"/>
      <c r="DP8" s="394"/>
      <c r="DQ8" s="1224"/>
      <c r="DR8" s="1222"/>
      <c r="DS8" s="1223" t="s">
        <v>490</v>
      </c>
      <c r="DT8" s="1225"/>
      <c r="DU8" s="1222"/>
      <c r="DV8" s="1222"/>
      <c r="DW8" s="1218"/>
      <c r="DX8" s="1220"/>
      <c r="DY8" s="394"/>
      <c r="DZ8" s="1224"/>
      <c r="EA8" s="1222"/>
      <c r="EB8" s="1223"/>
      <c r="EC8" s="1225"/>
      <c r="ED8" s="1222"/>
      <c r="EE8" s="1222"/>
      <c r="EF8" s="1218"/>
      <c r="EG8" s="1220"/>
      <c r="EH8" s="394"/>
      <c r="EI8" s="1224"/>
      <c r="EJ8" s="1222"/>
      <c r="EK8" s="1223" t="s">
        <v>490</v>
      </c>
      <c r="EL8" s="1225"/>
      <c r="EM8" s="1222"/>
      <c r="EN8" s="1222"/>
      <c r="EO8" s="1218"/>
      <c r="EP8" s="1220"/>
      <c r="EQ8" s="394"/>
    </row>
    <row r="9" spans="1:147" s="1157" customFormat="1" ht="22" customHeight="1">
      <c r="A9" s="1226" t="s">
        <v>70</v>
      </c>
      <c r="B9" s="1227"/>
      <c r="C9" s="1228"/>
      <c r="D9" s="1228"/>
      <c r="E9" s="1228"/>
      <c r="F9" s="1228"/>
      <c r="G9" s="1229"/>
      <c r="H9" s="1230" t="str">
        <f>IF(COUNT(B9:G9)=0,"",AVERAGE(B9:G9))</f>
        <v/>
      </c>
      <c r="I9" s="988"/>
      <c r="J9" s="1231"/>
      <c r="K9" s="1228"/>
      <c r="L9" s="1228" t="s">
        <v>46</v>
      </c>
      <c r="M9" s="1228"/>
      <c r="N9" s="1228"/>
      <c r="O9" s="1228"/>
      <c r="P9" s="1229"/>
      <c r="Q9" s="1232" t="s">
        <v>46</v>
      </c>
      <c r="R9" s="988"/>
      <c r="S9" s="1233"/>
      <c r="T9" s="1228"/>
      <c r="U9" s="1228"/>
      <c r="V9" s="1228"/>
      <c r="W9" s="1228"/>
      <c r="X9" s="1228"/>
      <c r="Y9" s="1229"/>
      <c r="Z9" s="1234" t="s">
        <v>46</v>
      </c>
      <c r="AA9" s="1233"/>
      <c r="AB9" s="1228"/>
      <c r="AC9" s="1228"/>
      <c r="AD9" s="1228"/>
      <c r="AE9" s="1228"/>
      <c r="AF9" s="1228"/>
      <c r="AG9" s="1229"/>
      <c r="AH9" s="1232" t="s">
        <v>46</v>
      </c>
      <c r="AI9" s="1235"/>
      <c r="AJ9" s="1228"/>
      <c r="AK9" s="1228"/>
      <c r="AL9" s="1228"/>
      <c r="AM9" s="1228"/>
      <c r="AN9" s="1228"/>
      <c r="AO9" s="1229"/>
      <c r="AP9" s="1232" t="s">
        <v>46</v>
      </c>
      <c r="AQ9" s="988"/>
      <c r="AR9" s="1228"/>
      <c r="AS9" s="1228"/>
      <c r="AT9" s="1228">
        <v>1</v>
      </c>
      <c r="AU9" s="1228"/>
      <c r="AV9" s="1228"/>
      <c r="AW9" s="1228"/>
      <c r="AX9" s="1229"/>
      <c r="AY9" s="1232">
        <f>SUM(AR9:AX9)</f>
        <v>1</v>
      </c>
      <c r="AZ9" s="988"/>
      <c r="BA9" s="1228">
        <v>2</v>
      </c>
      <c r="BB9" s="1228"/>
      <c r="BC9" s="1228"/>
      <c r="BD9" s="1228"/>
      <c r="BE9" s="1228"/>
      <c r="BF9" s="1228"/>
      <c r="BG9" s="1229"/>
      <c r="BH9" s="1232">
        <f>SUM(BA9:BG9)</f>
        <v>2</v>
      </c>
      <c r="BI9" s="988"/>
      <c r="BJ9" s="1228"/>
      <c r="BK9" s="1228"/>
      <c r="BL9" s="1228">
        <v>2</v>
      </c>
      <c r="BM9" s="1228"/>
      <c r="BN9" s="1228"/>
      <c r="BO9" s="1228"/>
      <c r="BP9" s="1229"/>
      <c r="BQ9" s="1232">
        <f>SUM(BJ9:BP9)</f>
        <v>2</v>
      </c>
      <c r="BR9" s="988"/>
      <c r="BS9" s="1228">
        <v>1</v>
      </c>
      <c r="BT9" s="1228"/>
      <c r="BU9" s="1228"/>
      <c r="BV9" s="1228"/>
      <c r="BW9" s="1228">
        <v>1</v>
      </c>
      <c r="BX9" s="1228"/>
      <c r="BY9" s="1229"/>
      <c r="BZ9" s="1234">
        <f>SUM(BS9:BY9)</f>
        <v>2</v>
      </c>
      <c r="CA9" s="1233"/>
      <c r="CB9" s="1228"/>
      <c r="CC9" s="1228">
        <v>1</v>
      </c>
      <c r="CD9" s="1236"/>
      <c r="CE9" s="1228"/>
      <c r="CF9" s="1228"/>
      <c r="CG9" s="1229"/>
      <c r="CH9" s="1234">
        <f>SUM(CA9:CG9)</f>
        <v>1</v>
      </c>
      <c r="CI9" s="1233">
        <v>0.5</v>
      </c>
      <c r="CJ9" s="1228"/>
      <c r="CK9" s="1228"/>
      <c r="CL9" s="1236"/>
      <c r="CM9" s="1228">
        <v>0.5</v>
      </c>
      <c r="CN9" s="1228"/>
      <c r="CO9" s="1229"/>
      <c r="CP9" s="1234">
        <f>SUM(CI9:CO9)</f>
        <v>1</v>
      </c>
      <c r="CQ9" s="1233"/>
      <c r="CR9" s="1228"/>
      <c r="CS9" s="1228">
        <v>0.25</v>
      </c>
      <c r="CT9" s="1236"/>
      <c r="CU9" s="1228"/>
      <c r="CV9" s="1228"/>
      <c r="CW9" s="1229"/>
      <c r="CX9" s="1234">
        <f>SUM(CQ9:CW9)</f>
        <v>0.25</v>
      </c>
      <c r="CY9" s="1228">
        <v>0.25</v>
      </c>
      <c r="CZ9" s="1228"/>
      <c r="DA9" s="1228"/>
      <c r="DB9" s="1236"/>
      <c r="DC9" s="1228"/>
      <c r="DD9" s="1228"/>
      <c r="DE9" s="1229"/>
      <c r="DF9" s="1232">
        <f>SUM(CY9:DE9)</f>
        <v>0.25</v>
      </c>
      <c r="DG9" s="988"/>
      <c r="DH9" s="1233"/>
      <c r="DI9" s="1228"/>
      <c r="DJ9" s="1228"/>
      <c r="DK9" s="1236"/>
      <c r="DL9" s="1228">
        <v>0.25</v>
      </c>
      <c r="DM9" s="1228"/>
      <c r="DN9" s="1229"/>
      <c r="DO9" s="1232">
        <f>SUM(DH9:DN9)</f>
        <v>0.25</v>
      </c>
      <c r="DP9" s="988"/>
      <c r="DQ9" s="1233"/>
      <c r="DR9" s="1228"/>
      <c r="DS9" s="1228" t="s">
        <v>490</v>
      </c>
      <c r="DT9" s="1236"/>
      <c r="DU9" s="1228"/>
      <c r="DV9" s="1228"/>
      <c r="DW9" s="1229"/>
      <c r="DX9" s="1232">
        <f>SUM(DQ9:DW9)</f>
        <v>0</v>
      </c>
      <c r="DY9" s="988"/>
      <c r="DZ9" s="1233"/>
      <c r="EA9" s="1228"/>
      <c r="EB9" s="1228"/>
      <c r="EC9" s="1236"/>
      <c r="ED9" s="1228"/>
      <c r="EE9" s="1228"/>
      <c r="EF9" s="1229"/>
      <c r="EG9" s="1232">
        <f>SUM(DZ9:EF9)</f>
        <v>0</v>
      </c>
      <c r="EH9" s="988"/>
      <c r="EI9" s="1233"/>
      <c r="EJ9" s="1228"/>
      <c r="EK9" s="1228" t="s">
        <v>490</v>
      </c>
      <c r="EL9" s="1236"/>
      <c r="EM9" s="1228"/>
      <c r="EN9" s="1228"/>
      <c r="EO9" s="1229"/>
      <c r="EP9" s="1232">
        <f>SUM(EI9:EO9)</f>
        <v>0</v>
      </c>
      <c r="EQ9" s="988"/>
    </row>
    <row r="10" spans="1:147" ht="106" customHeight="1">
      <c r="A10" s="1237" t="s">
        <v>109</v>
      </c>
      <c r="B10" s="1238"/>
      <c r="C10" s="1239"/>
      <c r="D10" s="1239"/>
      <c r="E10" s="1239"/>
      <c r="F10" s="1239"/>
      <c r="G10" s="1240"/>
      <c r="H10" s="1241"/>
      <c r="I10" s="394"/>
      <c r="J10" s="1242"/>
      <c r="K10" s="1239"/>
      <c r="L10" s="1243" t="s">
        <v>110</v>
      </c>
      <c r="M10" s="1239"/>
      <c r="N10" s="1239"/>
      <c r="O10" s="1239"/>
      <c r="P10" s="1240"/>
      <c r="Q10" s="1244"/>
      <c r="R10" s="394"/>
      <c r="S10" s="1245"/>
      <c r="T10" s="1239"/>
      <c r="U10" s="1239"/>
      <c r="V10" s="1239"/>
      <c r="W10" s="1239"/>
      <c r="X10" s="1239"/>
      <c r="Y10" s="1240"/>
      <c r="Z10" s="1246"/>
      <c r="AA10" s="1245"/>
      <c r="AB10" s="1239"/>
      <c r="AC10" s="1239"/>
      <c r="AD10" s="1239"/>
      <c r="AE10" s="1239"/>
      <c r="AF10" s="1239"/>
      <c r="AG10" s="1240"/>
      <c r="AH10" s="1247"/>
      <c r="AI10" s="1248"/>
      <c r="AJ10" s="1249"/>
      <c r="AK10" s="1249"/>
      <c r="AL10" s="1249"/>
      <c r="AM10" s="1249"/>
      <c r="AN10" s="1249"/>
      <c r="AO10" s="1250"/>
      <c r="AP10" s="1247"/>
      <c r="AQ10" s="394"/>
      <c r="AR10" s="1249"/>
      <c r="AS10" s="1249"/>
      <c r="AT10" s="1251" t="s">
        <v>111</v>
      </c>
      <c r="AU10" s="1249"/>
      <c r="AV10" s="1249"/>
      <c r="AW10" s="1249"/>
      <c r="AX10" s="1250"/>
      <c r="AY10" s="1247"/>
      <c r="AZ10" s="394"/>
      <c r="BA10" s="1249" t="s">
        <v>112</v>
      </c>
      <c r="BB10" s="1249"/>
      <c r="BC10" s="1249"/>
      <c r="BD10" s="1249"/>
      <c r="BE10" s="1249"/>
      <c r="BF10" s="1249"/>
      <c r="BG10" s="1250"/>
      <c r="BH10" s="1247"/>
      <c r="BI10" s="394"/>
      <c r="BJ10" s="1251"/>
      <c r="BK10" s="1251"/>
      <c r="BL10" s="1251" t="s">
        <v>113</v>
      </c>
      <c r="BM10" s="1251"/>
      <c r="BN10" s="1251"/>
      <c r="BO10" s="1251"/>
      <c r="BP10" s="1252"/>
      <c r="BQ10" s="1247"/>
      <c r="BR10" s="394"/>
      <c r="BS10" s="1251" t="s">
        <v>114</v>
      </c>
      <c r="BT10" s="1251"/>
      <c r="BU10" s="1251"/>
      <c r="BV10" s="1251"/>
      <c r="BW10" s="1251" t="s">
        <v>115</v>
      </c>
      <c r="BX10" s="1251"/>
      <c r="BY10" s="1252"/>
      <c r="BZ10" s="1246"/>
      <c r="CA10" s="1253"/>
      <c r="CB10" s="1251"/>
      <c r="CC10" s="1251" t="s">
        <v>116</v>
      </c>
      <c r="CD10" s="1254"/>
      <c r="CE10" s="1251"/>
      <c r="CF10" s="1251"/>
      <c r="CG10" s="1252"/>
      <c r="CH10" s="1246"/>
      <c r="CI10" s="1253" t="s">
        <v>117</v>
      </c>
      <c r="CJ10" s="1251"/>
      <c r="CK10" s="1251"/>
      <c r="CL10" s="1254"/>
      <c r="CM10" s="1251" t="s">
        <v>406</v>
      </c>
      <c r="CN10" s="1251"/>
      <c r="CO10" s="1252"/>
      <c r="CP10" s="1246"/>
      <c r="CQ10" s="1253"/>
      <c r="CR10" s="1251"/>
      <c r="CS10" s="1251" t="s">
        <v>415</v>
      </c>
      <c r="CT10" s="1254"/>
      <c r="CU10" s="1251"/>
      <c r="CV10" s="1251"/>
      <c r="CW10" s="1252"/>
      <c r="CX10" s="1246"/>
      <c r="CY10" s="1251" t="s">
        <v>471</v>
      </c>
      <c r="CZ10" s="1251"/>
      <c r="DA10" s="1251"/>
      <c r="DB10" s="1254"/>
      <c r="DC10" s="1251"/>
      <c r="DD10" s="1251"/>
      <c r="DE10" s="1252"/>
      <c r="DF10" s="1247"/>
      <c r="DG10" s="394"/>
      <c r="DH10" s="1253"/>
      <c r="DI10" s="1251"/>
      <c r="DJ10" s="1251"/>
      <c r="DK10" s="1254"/>
      <c r="DL10" s="1251" t="s">
        <v>481</v>
      </c>
      <c r="DM10" s="1251"/>
      <c r="DN10" s="1252"/>
      <c r="DO10" s="1247"/>
      <c r="DP10" s="394"/>
      <c r="DQ10" s="1253"/>
      <c r="DR10" s="1251"/>
      <c r="DS10" s="1251" t="s">
        <v>490</v>
      </c>
      <c r="DT10" s="1254"/>
      <c r="DU10" s="1251"/>
      <c r="DV10" s="1251"/>
      <c r="DW10" s="1252"/>
      <c r="DX10" s="1247"/>
      <c r="DY10" s="394"/>
      <c r="DZ10" s="1253"/>
      <c r="EA10" s="1251"/>
      <c r="EB10" s="1251"/>
      <c r="EC10" s="1254"/>
      <c r="ED10" s="1251"/>
      <c r="EE10" s="1251"/>
      <c r="EF10" s="1252"/>
      <c r="EG10" s="1247"/>
      <c r="EH10" s="394"/>
      <c r="EI10" s="1253"/>
      <c r="EJ10" s="1251"/>
      <c r="EK10" s="1251" t="s">
        <v>490</v>
      </c>
      <c r="EL10" s="1254"/>
      <c r="EM10" s="1251"/>
      <c r="EN10" s="1251"/>
      <c r="EO10" s="1252"/>
      <c r="EP10" s="1247"/>
      <c r="EQ10" s="394"/>
    </row>
    <row r="11" spans="1:147" s="1157" customFormat="1" ht="22" customHeight="1">
      <c r="A11" s="1255" t="s">
        <v>70</v>
      </c>
      <c r="B11" s="1256"/>
      <c r="C11" s="1257"/>
      <c r="D11" s="1257"/>
      <c r="E11" s="1257"/>
      <c r="F11" s="1257"/>
      <c r="G11" s="1258"/>
      <c r="H11" s="1259" t="str">
        <f>IF(COUNT(B11:G11)=0,"",AVERAGE(B11:G11))</f>
        <v/>
      </c>
      <c r="I11" s="988"/>
      <c r="J11" s="1260"/>
      <c r="K11" s="1257"/>
      <c r="L11" s="1257" t="s">
        <v>46</v>
      </c>
      <c r="M11" s="1257"/>
      <c r="N11" s="1257"/>
      <c r="O11" s="1257"/>
      <c r="P11" s="1258"/>
      <c r="Q11" s="1261" t="s">
        <v>46</v>
      </c>
      <c r="R11" s="988"/>
      <c r="S11" s="1262">
        <v>1</v>
      </c>
      <c r="T11" s="1257"/>
      <c r="U11" s="1257"/>
      <c r="V11" s="1257"/>
      <c r="W11" s="1257">
        <v>1</v>
      </c>
      <c r="X11" s="1257"/>
      <c r="Y11" s="1258"/>
      <c r="Z11" s="1261">
        <f>SUM(S11:Y11)</f>
        <v>2</v>
      </c>
      <c r="AA11" s="1263"/>
      <c r="AB11" s="1257"/>
      <c r="AC11" s="1257">
        <v>0.75</v>
      </c>
      <c r="AD11" s="1257"/>
      <c r="AE11" s="1257"/>
      <c r="AF11" s="1257"/>
      <c r="AG11" s="1258"/>
      <c r="AH11" s="1261">
        <f>SUM(AA11:AG11)</f>
        <v>0.75</v>
      </c>
      <c r="AI11" s="1263"/>
      <c r="AJ11" s="1257"/>
      <c r="AK11" s="1257">
        <v>0.75</v>
      </c>
      <c r="AL11" s="1257"/>
      <c r="AM11" s="1257"/>
      <c r="AN11" s="1257"/>
      <c r="AO11" s="1258"/>
      <c r="AP11" s="1261">
        <f>SUM(AI11:AO11)</f>
        <v>0.75</v>
      </c>
      <c r="AQ11" s="988"/>
      <c r="AR11" s="1257">
        <v>0.75</v>
      </c>
      <c r="AS11" s="1257"/>
      <c r="AT11" s="1257"/>
      <c r="AU11" s="1257"/>
      <c r="AV11" s="1257">
        <v>0.75</v>
      </c>
      <c r="AW11" s="1257"/>
      <c r="AX11" s="1258"/>
      <c r="AY11" s="1261">
        <f>SUM(AR11:AX11)</f>
        <v>1.5</v>
      </c>
      <c r="AZ11" s="988"/>
      <c r="BA11" s="1257"/>
      <c r="BB11" s="1257"/>
      <c r="BC11" s="1257">
        <v>0.5</v>
      </c>
      <c r="BD11" s="1257"/>
      <c r="BE11" s="1257"/>
      <c r="BF11" s="1257"/>
      <c r="BG11" s="1258"/>
      <c r="BH11" s="1261">
        <f>SUM(BA11:BG11)</f>
        <v>0.5</v>
      </c>
      <c r="BI11" s="988"/>
      <c r="BJ11" s="1257"/>
      <c r="BK11" s="1257"/>
      <c r="BL11" s="1257"/>
      <c r="BM11" s="1257"/>
      <c r="BN11" s="1257">
        <v>0.5</v>
      </c>
      <c r="BO11" s="1257"/>
      <c r="BP11" s="1258"/>
      <c r="BQ11" s="1261">
        <f>SUM(BJ11:BP11)</f>
        <v>0.5</v>
      </c>
      <c r="BR11" s="988"/>
      <c r="BS11" s="1257"/>
      <c r="BT11" s="1257"/>
      <c r="BU11" s="1257">
        <v>0.5</v>
      </c>
      <c r="BV11" s="1257"/>
      <c r="BW11" s="1257"/>
      <c r="BX11" s="1257"/>
      <c r="BY11" s="1258"/>
      <c r="BZ11" s="1264">
        <f>SUM(BS11:BY11)</f>
        <v>0.5</v>
      </c>
      <c r="CA11" s="1262">
        <v>0.25</v>
      </c>
      <c r="CB11" s="1257"/>
      <c r="CC11" s="1265"/>
      <c r="CD11" s="1265"/>
      <c r="CE11" s="1257">
        <v>0.25</v>
      </c>
      <c r="CF11" s="1257"/>
      <c r="CG11" s="1258"/>
      <c r="CH11" s="1264">
        <f>SUM(CA11:CG11)</f>
        <v>0.5</v>
      </c>
      <c r="CI11" s="1262"/>
      <c r="CJ11" s="1257"/>
      <c r="CK11" s="1257">
        <v>0.25</v>
      </c>
      <c r="CL11" s="1257"/>
      <c r="CM11" s="1257"/>
      <c r="CN11" s="1257"/>
      <c r="CO11" s="1258"/>
      <c r="CP11" s="1264">
        <f>SUM(CI11:CO11)</f>
        <v>0.25</v>
      </c>
      <c r="CQ11" s="1262">
        <v>0.25</v>
      </c>
      <c r="CR11" s="1257"/>
      <c r="CS11" s="1257"/>
      <c r="CT11" s="1257"/>
      <c r="CU11" s="1257">
        <v>0.25</v>
      </c>
      <c r="CV11" s="1257"/>
      <c r="CW11" s="1258"/>
      <c r="CX11" s="1264">
        <f>SUM(CQ11:CW11)</f>
        <v>0.5</v>
      </c>
      <c r="CY11" s="1262"/>
      <c r="CZ11" s="1257"/>
      <c r="DA11" s="1262">
        <v>0.25</v>
      </c>
      <c r="DB11" s="1257"/>
      <c r="DC11" s="1257"/>
      <c r="DD11" s="1257"/>
      <c r="DE11" s="1258"/>
      <c r="DF11" s="1261">
        <f>SUM(CY11:DE11)</f>
        <v>0.25</v>
      </c>
      <c r="DG11" s="988"/>
      <c r="DH11" s="1262"/>
      <c r="DI11" s="1257"/>
      <c r="DJ11" s="1257"/>
      <c r="DK11" s="1257"/>
      <c r="DL11" s="1257"/>
      <c r="DM11" s="1257"/>
      <c r="DN11" s="1258"/>
      <c r="DO11" s="1261">
        <f>SUM(DH11:DN11)</f>
        <v>0</v>
      </c>
      <c r="DP11" s="988"/>
      <c r="DQ11" s="1262">
        <v>0.25</v>
      </c>
      <c r="DR11" s="1257"/>
      <c r="DS11" s="1257"/>
      <c r="DT11" s="1257"/>
      <c r="DU11" s="1257"/>
      <c r="DV11" s="1257"/>
      <c r="DW11" s="1258"/>
      <c r="DX11" s="1261">
        <f>SUM(DQ11:DW11)</f>
        <v>0.25</v>
      </c>
      <c r="DY11" s="988"/>
      <c r="DZ11" s="1262"/>
      <c r="EA11" s="1257"/>
      <c r="EB11" s="1257"/>
      <c r="EC11" s="1257"/>
      <c r="ED11" s="1257"/>
      <c r="EE11" s="1257"/>
      <c r="EF11" s="1258"/>
      <c r="EG11" s="1261">
        <f>SUM(DZ11:EF11)</f>
        <v>0</v>
      </c>
      <c r="EH11" s="988"/>
      <c r="EI11" s="1262"/>
      <c r="EJ11" s="1257"/>
      <c r="EK11" s="1257"/>
      <c r="EL11" s="1257"/>
      <c r="EM11" s="1257"/>
      <c r="EN11" s="1257"/>
      <c r="EO11" s="1258"/>
      <c r="EP11" s="1261">
        <f>SUM(EI11:EO11)</f>
        <v>0</v>
      </c>
      <c r="EQ11" s="988"/>
    </row>
    <row r="12" spans="1:147" ht="98.25" customHeight="1">
      <c r="A12" s="1266" t="s">
        <v>118</v>
      </c>
      <c r="B12" s="1267"/>
      <c r="C12" s="1268"/>
      <c r="D12" s="1268"/>
      <c r="E12" s="1268"/>
      <c r="F12" s="1268"/>
      <c r="G12" s="1269"/>
      <c r="H12" s="1270"/>
      <c r="I12" s="394"/>
      <c r="J12" s="1271"/>
      <c r="K12" s="1268"/>
      <c r="L12" s="1272" t="s">
        <v>119</v>
      </c>
      <c r="M12" s="1268"/>
      <c r="N12" s="1268"/>
      <c r="O12" s="1268"/>
      <c r="P12" s="1269"/>
      <c r="Q12" s="1273"/>
      <c r="R12" s="394"/>
      <c r="S12" s="1274" t="s">
        <v>120</v>
      </c>
      <c r="T12" s="1275"/>
      <c r="U12" s="1275"/>
      <c r="V12" s="1275"/>
      <c r="W12" s="1276" t="s">
        <v>121</v>
      </c>
      <c r="X12" s="1275"/>
      <c r="Y12" s="1277"/>
      <c r="Z12" s="1278"/>
      <c r="AA12" s="1279"/>
      <c r="AB12" s="1275"/>
      <c r="AC12" s="1275" t="s">
        <v>122</v>
      </c>
      <c r="AD12" s="1275"/>
      <c r="AE12" s="1276"/>
      <c r="AF12" s="1268"/>
      <c r="AG12" s="1269"/>
      <c r="AH12" s="1280"/>
      <c r="AI12" s="1281"/>
      <c r="AJ12" s="1282"/>
      <c r="AK12" s="1282" t="s">
        <v>123</v>
      </c>
      <c r="AL12" s="1282"/>
      <c r="AM12" s="1283"/>
      <c r="AN12" s="1282"/>
      <c r="AO12" s="1284"/>
      <c r="AP12" s="1280"/>
      <c r="AQ12" s="394"/>
      <c r="AR12" s="1276" t="s">
        <v>124</v>
      </c>
      <c r="AS12" s="1275"/>
      <c r="AT12" s="1275"/>
      <c r="AU12" s="1275"/>
      <c r="AV12" s="1283" t="s">
        <v>125</v>
      </c>
      <c r="AW12" s="1282"/>
      <c r="AX12" s="1284"/>
      <c r="AY12" s="1280"/>
      <c r="AZ12" s="394"/>
      <c r="BA12" s="1283"/>
      <c r="BB12" s="1282"/>
      <c r="BC12" s="1282" t="s">
        <v>126</v>
      </c>
      <c r="BD12" s="1282"/>
      <c r="BE12" s="1283"/>
      <c r="BF12" s="1282"/>
      <c r="BG12" s="1284"/>
      <c r="BH12" s="1280"/>
      <c r="BI12" s="394"/>
      <c r="BJ12" s="1276"/>
      <c r="BK12" s="1275"/>
      <c r="BL12" s="1275"/>
      <c r="BM12" s="1275"/>
      <c r="BN12" s="1276" t="s">
        <v>127</v>
      </c>
      <c r="BO12" s="1275"/>
      <c r="BP12" s="1277"/>
      <c r="BQ12" s="1280"/>
      <c r="BR12" s="394"/>
      <c r="BS12" s="1276"/>
      <c r="BT12" s="1275"/>
      <c r="BU12" s="1275" t="s">
        <v>128</v>
      </c>
      <c r="BV12" s="1275"/>
      <c r="BW12" s="1276"/>
      <c r="BX12" s="1275"/>
      <c r="BY12" s="1277"/>
      <c r="BZ12" s="1285"/>
      <c r="CA12" s="1279" t="s">
        <v>129</v>
      </c>
      <c r="CB12" s="1275"/>
      <c r="CC12" s="1286"/>
      <c r="CD12" s="1286"/>
      <c r="CE12" s="1276" t="s">
        <v>130</v>
      </c>
      <c r="CF12" s="1275"/>
      <c r="CG12" s="1277"/>
      <c r="CH12" s="1285"/>
      <c r="CI12" s="1279"/>
      <c r="CJ12" s="1275"/>
      <c r="CK12" s="1275" t="s">
        <v>131</v>
      </c>
      <c r="CL12" s="1275"/>
      <c r="CM12" s="1276"/>
      <c r="CN12" s="1275"/>
      <c r="CO12" s="1277"/>
      <c r="CP12" s="1285"/>
      <c r="CQ12" s="1279" t="s">
        <v>407</v>
      </c>
      <c r="CR12" s="1275"/>
      <c r="CS12" s="1275"/>
      <c r="CT12" s="1275"/>
      <c r="CU12" s="1276" t="s">
        <v>438</v>
      </c>
      <c r="CV12" s="1275"/>
      <c r="CW12" s="1277"/>
      <c r="CX12" s="1285"/>
      <c r="CY12" s="1279"/>
      <c r="CZ12" s="1275"/>
      <c r="DA12" s="1279" t="s">
        <v>467</v>
      </c>
      <c r="DB12" s="1275"/>
      <c r="DC12" s="1276"/>
      <c r="DD12" s="1275"/>
      <c r="DE12" s="1277"/>
      <c r="DF12" s="1280"/>
      <c r="DG12" s="394"/>
      <c r="DH12" s="1279"/>
      <c r="DI12" s="1275"/>
      <c r="DJ12" s="1275"/>
      <c r="DK12" s="1275"/>
      <c r="DL12" s="1276"/>
      <c r="DM12" s="1275"/>
      <c r="DN12" s="1277"/>
      <c r="DO12" s="1280"/>
      <c r="DP12" s="394"/>
      <c r="DQ12" s="1279" t="s">
        <v>487</v>
      </c>
      <c r="DR12" s="1275"/>
      <c r="DS12" s="1275"/>
      <c r="DT12" s="1275"/>
      <c r="DU12" s="1276"/>
      <c r="DV12" s="1275"/>
      <c r="DW12" s="1277"/>
      <c r="DX12" s="1280"/>
      <c r="DY12" s="394"/>
      <c r="DZ12" s="1279"/>
      <c r="EA12" s="1275"/>
      <c r="EB12" s="1275"/>
      <c r="EC12" s="1275"/>
      <c r="ED12" s="1276"/>
      <c r="EE12" s="1275"/>
      <c r="EF12" s="1277"/>
      <c r="EG12" s="1280"/>
      <c r="EH12" s="394"/>
      <c r="EI12" s="1279"/>
      <c r="EJ12" s="1275"/>
      <c r="EK12" s="1275"/>
      <c r="EL12" s="1275"/>
      <c r="EM12" s="1276"/>
      <c r="EN12" s="1275"/>
      <c r="EO12" s="1277"/>
      <c r="EP12" s="1280"/>
      <c r="EQ12" s="394"/>
    </row>
    <row r="13" spans="1:147" s="1157" customFormat="1" ht="22" customHeight="1">
      <c r="A13" s="1287" t="s">
        <v>70</v>
      </c>
      <c r="B13" s="1288"/>
      <c r="C13" s="1289"/>
      <c r="D13" s="1289"/>
      <c r="E13" s="1289"/>
      <c r="F13" s="1289"/>
      <c r="G13" s="1290"/>
      <c r="H13" s="1291" t="str">
        <f>IF(COUNT(B13:G13)=0,"",AVERAGE(B13:G13))</f>
        <v/>
      </c>
      <c r="I13" s="988"/>
      <c r="J13" s="1292" t="s">
        <v>46</v>
      </c>
      <c r="K13" s="1289"/>
      <c r="L13" s="1289"/>
      <c r="M13" s="1289"/>
      <c r="N13" s="1289">
        <v>2.5</v>
      </c>
      <c r="O13" s="1289"/>
      <c r="P13" s="1290"/>
      <c r="Q13" s="1293">
        <f>IF(COUNT(J13:P13)=0,"",AVERAGE(J13:P13))</f>
        <v>2.5</v>
      </c>
      <c r="R13" s="988"/>
      <c r="S13" s="1294">
        <v>3</v>
      </c>
      <c r="T13" s="1289"/>
      <c r="U13" s="1295">
        <v>3</v>
      </c>
      <c r="V13" s="1289"/>
      <c r="W13" s="1295">
        <v>3</v>
      </c>
      <c r="X13" s="1289"/>
      <c r="Y13" s="1290"/>
      <c r="Z13" s="1296">
        <f>SUM(S13:Y13)</f>
        <v>9</v>
      </c>
      <c r="AA13" s="1295">
        <v>0</v>
      </c>
      <c r="AB13" s="1289"/>
      <c r="AC13" s="1295">
        <v>1.5</v>
      </c>
      <c r="AD13" s="1289"/>
      <c r="AE13" s="1295"/>
      <c r="AF13" s="1289"/>
      <c r="AG13" s="1290"/>
      <c r="AH13" s="1296">
        <f>SUM(AA13:AG13)</f>
        <v>1.5</v>
      </c>
      <c r="AI13" s="1297">
        <v>1.5</v>
      </c>
      <c r="AJ13" s="1289"/>
      <c r="AK13" s="1289"/>
      <c r="AL13" s="1289"/>
      <c r="AM13" s="1295"/>
      <c r="AN13" s="1289"/>
      <c r="AO13" s="1290"/>
      <c r="AP13" s="1296">
        <f>SUM(AI13:AO13)</f>
        <v>1.5</v>
      </c>
      <c r="AQ13" s="988"/>
      <c r="AR13" s="1289">
        <v>1.5</v>
      </c>
      <c r="AS13" s="1289"/>
      <c r="AT13" s="1289"/>
      <c r="AU13" s="1289"/>
      <c r="AV13" s="1295">
        <v>1</v>
      </c>
      <c r="AW13" s="1289"/>
      <c r="AX13" s="1290"/>
      <c r="AY13" s="1296">
        <f>SUM(AR13:AX13)</f>
        <v>2.5</v>
      </c>
      <c r="AZ13" s="988"/>
      <c r="BA13" s="1295"/>
      <c r="BB13" s="1289"/>
      <c r="BC13" s="1289">
        <v>0.5</v>
      </c>
      <c r="BD13" s="1289"/>
      <c r="BE13" s="1295"/>
      <c r="BF13" s="1289"/>
      <c r="BG13" s="1290"/>
      <c r="BH13" s="1296">
        <f>SUM(BA13:BG13)</f>
        <v>0.5</v>
      </c>
      <c r="BI13" s="988"/>
      <c r="BJ13" s="1294"/>
      <c r="BK13" s="1289"/>
      <c r="BL13" s="1289"/>
      <c r="BM13" s="1289"/>
      <c r="BN13" s="1294">
        <v>0.5</v>
      </c>
      <c r="BO13" s="1289"/>
      <c r="BP13" s="1290"/>
      <c r="BQ13" s="1296">
        <f>SUM(BJ13:BP13)</f>
        <v>0.5</v>
      </c>
      <c r="BR13" s="988"/>
      <c r="BS13" s="1294"/>
      <c r="BT13" s="1289"/>
      <c r="BU13" s="1289">
        <v>0.5</v>
      </c>
      <c r="BV13" s="1289"/>
      <c r="BW13" s="1294"/>
      <c r="BX13" s="1289"/>
      <c r="BY13" s="1290"/>
      <c r="BZ13" s="1296">
        <f>SUM(BS13:BY13)</f>
        <v>0.5</v>
      </c>
      <c r="CA13" s="1294">
        <v>0.5</v>
      </c>
      <c r="CB13" s="1289"/>
      <c r="CC13" s="1298"/>
      <c r="CD13" s="1298"/>
      <c r="CE13" s="1294">
        <v>0.25</v>
      </c>
      <c r="CF13" s="1289"/>
      <c r="CG13" s="1290"/>
      <c r="CH13" s="1296">
        <f>SUM(CA13:CG13)</f>
        <v>0.75</v>
      </c>
      <c r="CI13" s="1294"/>
      <c r="CJ13" s="1289"/>
      <c r="CK13" s="1289">
        <v>0.25</v>
      </c>
      <c r="CL13" s="1289"/>
      <c r="CM13" s="1294"/>
      <c r="CN13" s="1289"/>
      <c r="CO13" s="1290"/>
      <c r="CP13" s="1296">
        <f>SUM(CI13:CO13)</f>
        <v>0.25</v>
      </c>
      <c r="CQ13" s="1294">
        <v>0.25</v>
      </c>
      <c r="CR13" s="1289"/>
      <c r="CS13" s="1289"/>
      <c r="CT13" s="1289"/>
      <c r="CU13" s="1294">
        <v>0.25</v>
      </c>
      <c r="CV13" s="1289"/>
      <c r="CW13" s="1290"/>
      <c r="CX13" s="1296">
        <f>SUM(CQ13:CW13)</f>
        <v>0.5</v>
      </c>
      <c r="CY13" s="1294"/>
      <c r="CZ13" s="1289"/>
      <c r="DA13" s="1294">
        <v>0.25</v>
      </c>
      <c r="DB13" s="1289"/>
      <c r="DC13" s="1294"/>
      <c r="DD13" s="1289"/>
      <c r="DE13" s="1290"/>
      <c r="DF13" s="1296">
        <f>SUM(CY13:DE13)</f>
        <v>0.25</v>
      </c>
      <c r="DG13" s="988"/>
      <c r="DH13" s="1294"/>
      <c r="DI13" s="1289"/>
      <c r="DJ13" s="1289"/>
      <c r="DK13" s="1289"/>
      <c r="DL13" s="1294"/>
      <c r="DM13" s="1289"/>
      <c r="DN13" s="1290"/>
      <c r="DO13" s="1296">
        <f>SUM(DH13:DN13)</f>
        <v>0</v>
      </c>
      <c r="DP13" s="988"/>
      <c r="DQ13" s="1294"/>
      <c r="DR13" s="1289"/>
      <c r="DS13" s="1289"/>
      <c r="DT13" s="1289"/>
      <c r="DU13" s="1294"/>
      <c r="DV13" s="1289"/>
      <c r="DW13" s="1290"/>
      <c r="DX13" s="1296">
        <f>SUM(DQ13:DW13)</f>
        <v>0</v>
      </c>
      <c r="DY13" s="988"/>
      <c r="DZ13" s="1294"/>
      <c r="EA13" s="1289"/>
      <c r="EB13" s="1289">
        <v>0.25</v>
      </c>
      <c r="EC13" s="1289"/>
      <c r="ED13" s="1294"/>
      <c r="EE13" s="1289"/>
      <c r="EF13" s="1290"/>
      <c r="EG13" s="1296">
        <f>SUM(DZ13:EF13)</f>
        <v>0.25</v>
      </c>
      <c r="EH13" s="988"/>
      <c r="EI13" s="1294"/>
      <c r="EJ13" s="1289"/>
      <c r="EK13" s="1289"/>
      <c r="EL13" s="1289"/>
      <c r="EM13" s="1294"/>
      <c r="EN13" s="1289"/>
      <c r="EO13" s="1290"/>
      <c r="EP13" s="1296">
        <f>SUM(EI13:EO13)</f>
        <v>0</v>
      </c>
      <c r="EQ13" s="988"/>
    </row>
    <row r="14" spans="1:147" ht="81" customHeight="1">
      <c r="A14" s="1299" t="s">
        <v>132</v>
      </c>
      <c r="B14" s="1300"/>
      <c r="C14" s="1301"/>
      <c r="D14" s="1301"/>
      <c r="E14" s="1301"/>
      <c r="F14" s="1301"/>
      <c r="G14" s="1302"/>
      <c r="H14" s="1303"/>
      <c r="I14" s="394"/>
      <c r="J14" s="1304" t="s">
        <v>133</v>
      </c>
      <c r="K14" s="1301"/>
      <c r="L14" s="1301"/>
      <c r="M14" s="1301"/>
      <c r="N14" s="1305" t="s">
        <v>134</v>
      </c>
      <c r="O14" s="1301"/>
      <c r="P14" s="1302"/>
      <c r="Q14" s="1306"/>
      <c r="R14" s="394"/>
      <c r="S14" s="1307" t="s">
        <v>135</v>
      </c>
      <c r="T14" s="1301"/>
      <c r="U14" s="1308" t="s">
        <v>136</v>
      </c>
      <c r="V14" s="1301"/>
      <c r="W14" s="1308" t="s">
        <v>137</v>
      </c>
      <c r="X14" s="1301"/>
      <c r="Y14" s="1302"/>
      <c r="Z14" s="1309"/>
      <c r="AA14" s="1308" t="s">
        <v>137</v>
      </c>
      <c r="AB14" s="1301"/>
      <c r="AC14" s="1308" t="s">
        <v>138</v>
      </c>
      <c r="AD14" s="1308"/>
      <c r="AE14" s="1310"/>
      <c r="AF14" s="1301"/>
      <c r="AG14" s="1302"/>
      <c r="AH14" s="1311"/>
      <c r="AI14" s="1312" t="s">
        <v>139</v>
      </c>
      <c r="AJ14" s="1313"/>
      <c r="AK14" s="1314" t="s">
        <v>140</v>
      </c>
      <c r="AL14" s="1313"/>
      <c r="AM14" s="1315"/>
      <c r="AN14" s="1313"/>
      <c r="AO14" s="1316"/>
      <c r="AP14" s="1311"/>
      <c r="AQ14" s="394"/>
      <c r="AR14" s="1317" t="s">
        <v>141</v>
      </c>
      <c r="AS14" s="1313"/>
      <c r="AT14" s="1313"/>
      <c r="AU14" s="1313"/>
      <c r="AV14" s="1315" t="s">
        <v>142</v>
      </c>
      <c r="AW14" s="1313"/>
      <c r="AX14" s="1316"/>
      <c r="AY14" s="1311"/>
      <c r="AZ14" s="394"/>
      <c r="BA14" s="1315"/>
      <c r="BB14" s="1313"/>
      <c r="BC14" s="1313" t="s">
        <v>143</v>
      </c>
      <c r="BD14" s="1313"/>
      <c r="BE14" s="1315"/>
      <c r="BF14" s="1313"/>
      <c r="BG14" s="1316"/>
      <c r="BH14" s="1311"/>
      <c r="BI14" s="394"/>
      <c r="BJ14" s="1307"/>
      <c r="BK14" s="1317"/>
      <c r="BL14" s="1317"/>
      <c r="BM14" s="1317"/>
      <c r="BN14" s="1307" t="s">
        <v>144</v>
      </c>
      <c r="BO14" s="1317"/>
      <c r="BP14" s="1318"/>
      <c r="BQ14" s="1311"/>
      <c r="BR14" s="394"/>
      <c r="BS14" s="1307"/>
      <c r="BT14" s="1317"/>
      <c r="BU14" s="1317" t="s">
        <v>145</v>
      </c>
      <c r="BV14" s="1317"/>
      <c r="BW14" s="1307"/>
      <c r="BX14" s="1317"/>
      <c r="BY14" s="1318"/>
      <c r="BZ14" s="1309"/>
      <c r="CA14" s="1307" t="s">
        <v>146</v>
      </c>
      <c r="CB14" s="1317"/>
      <c r="CC14" s="1319"/>
      <c r="CD14" s="1319"/>
      <c r="CE14" s="1307" t="s">
        <v>147</v>
      </c>
      <c r="CF14" s="1317"/>
      <c r="CG14" s="1318"/>
      <c r="CH14" s="1309"/>
      <c r="CI14" s="1307"/>
      <c r="CJ14" s="1317"/>
      <c r="CK14" s="1317" t="s">
        <v>148</v>
      </c>
      <c r="CL14" s="1317"/>
      <c r="CM14" s="1307"/>
      <c r="CN14" s="1317"/>
      <c r="CO14" s="1318"/>
      <c r="CP14" s="1309"/>
      <c r="CQ14" s="1307" t="s">
        <v>408</v>
      </c>
      <c r="CR14" s="1317"/>
      <c r="CS14" s="1317"/>
      <c r="CT14" s="1317"/>
      <c r="CU14" s="1307" t="s">
        <v>437</v>
      </c>
      <c r="CV14" s="1317"/>
      <c r="CW14" s="1318"/>
      <c r="CX14" s="1309"/>
      <c r="CY14" s="1307"/>
      <c r="CZ14" s="1317"/>
      <c r="DA14" s="1307" t="s">
        <v>466</v>
      </c>
      <c r="DB14" s="1317"/>
      <c r="DC14" s="1307"/>
      <c r="DD14" s="1317"/>
      <c r="DE14" s="1318"/>
      <c r="DF14" s="1311"/>
      <c r="DG14" s="394"/>
      <c r="DH14" s="1307"/>
      <c r="DI14" s="1317"/>
      <c r="DJ14" s="1317"/>
      <c r="DK14" s="1317"/>
      <c r="DL14" s="1307"/>
      <c r="DM14" s="1317"/>
      <c r="DN14" s="1318"/>
      <c r="DO14" s="1311"/>
      <c r="DP14" s="394"/>
      <c r="DQ14" s="1307"/>
      <c r="DR14" s="1317"/>
      <c r="DS14" s="1317"/>
      <c r="DT14" s="1317"/>
      <c r="DU14" s="1307"/>
      <c r="DV14" s="1317"/>
      <c r="DW14" s="1318"/>
      <c r="DX14" s="1311"/>
      <c r="DY14" s="394"/>
      <c r="DZ14" s="1307"/>
      <c r="EA14" s="1317"/>
      <c r="EB14" s="1317" t="s">
        <v>489</v>
      </c>
      <c r="EC14" s="1317"/>
      <c r="ED14" s="1307"/>
      <c r="EE14" s="1317"/>
      <c r="EF14" s="1318"/>
      <c r="EG14" s="1311"/>
      <c r="EH14" s="394"/>
      <c r="EI14" s="1307"/>
      <c r="EJ14" s="1317"/>
      <c r="EK14" s="1317"/>
      <c r="EL14" s="1317"/>
      <c r="EM14" s="1307"/>
      <c r="EN14" s="1317"/>
      <c r="EO14" s="1318"/>
      <c r="EP14" s="1311"/>
      <c r="EQ14" s="394"/>
    </row>
    <row r="15" spans="1:147" s="221" customFormat="1" ht="28" customHeight="1">
      <c r="A15" s="1287" t="s">
        <v>70</v>
      </c>
      <c r="B15" s="1335"/>
      <c r="C15" s="1336"/>
      <c r="D15" s="1336"/>
      <c r="E15" s="1336"/>
      <c r="F15" s="1336"/>
      <c r="G15" s="1337"/>
      <c r="H15" s="1342"/>
      <c r="I15" s="394"/>
      <c r="J15" s="1335"/>
      <c r="K15" s="1336"/>
      <c r="L15" s="1336"/>
      <c r="M15" s="1336"/>
      <c r="N15" s="1336"/>
      <c r="O15" s="1336"/>
      <c r="P15" s="1337"/>
      <c r="Q15" s="1342"/>
      <c r="R15" s="394"/>
      <c r="S15" s="1339"/>
      <c r="T15" s="1336"/>
      <c r="U15" s="1336"/>
      <c r="V15" s="1336"/>
      <c r="W15" s="1336"/>
      <c r="X15" s="1336"/>
      <c r="Y15" s="1340"/>
      <c r="Z15" s="1338"/>
      <c r="AA15" s="1339"/>
      <c r="AB15" s="1341"/>
      <c r="AC15" s="1336"/>
      <c r="AD15" s="1341"/>
      <c r="AE15" s="1341"/>
      <c r="AF15" s="1341"/>
      <c r="AG15" s="1340"/>
      <c r="AH15" s="1342"/>
      <c r="AI15" s="1343"/>
      <c r="AJ15" s="1341"/>
      <c r="AK15" s="1336"/>
      <c r="AL15" s="1341"/>
      <c r="AM15" s="1336"/>
      <c r="AN15" s="1336"/>
      <c r="AO15" s="1340"/>
      <c r="AP15" s="1342"/>
      <c r="AQ15" s="394"/>
      <c r="AR15" s="1343"/>
      <c r="AS15" s="1341"/>
      <c r="AT15" s="1336"/>
      <c r="AU15" s="1341"/>
      <c r="AV15" s="1336"/>
      <c r="AW15" s="1341"/>
      <c r="AX15" s="1340"/>
      <c r="AY15" s="1342"/>
      <c r="AZ15" s="394"/>
      <c r="BA15" s="1343"/>
      <c r="BB15" s="1341"/>
      <c r="BC15" s="1336"/>
      <c r="BD15" s="1341"/>
      <c r="BE15" s="1336"/>
      <c r="BF15" s="1341"/>
      <c r="BG15" s="1340"/>
      <c r="BH15" s="1342"/>
      <c r="BI15" s="394"/>
      <c r="BJ15" s="1343"/>
      <c r="BK15" s="1341"/>
      <c r="BL15" s="1336"/>
      <c r="BM15" s="1341"/>
      <c r="BN15" s="1336"/>
      <c r="BO15" s="1341"/>
      <c r="BP15" s="1340"/>
      <c r="BQ15" s="1342"/>
      <c r="BR15" s="394"/>
      <c r="BS15" s="1343"/>
      <c r="BT15" s="1341"/>
      <c r="BU15" s="1336"/>
      <c r="BV15" s="1341"/>
      <c r="BW15" s="1336"/>
      <c r="BX15" s="1341"/>
      <c r="BY15" s="1340"/>
      <c r="BZ15" s="1338"/>
      <c r="CA15" s="1339"/>
      <c r="CB15" s="1341"/>
      <c r="CC15" s="1336"/>
      <c r="CD15" s="1341"/>
      <c r="CE15" s="1336"/>
      <c r="CF15" s="1341"/>
      <c r="CG15" s="1340"/>
      <c r="CH15" s="1338"/>
      <c r="CI15" s="1339"/>
      <c r="CJ15" s="1341"/>
      <c r="CK15" s="1336"/>
      <c r="CL15" s="1341"/>
      <c r="CM15" s="1336"/>
      <c r="CN15" s="1341"/>
      <c r="CO15" s="1340"/>
      <c r="CP15" s="1338"/>
      <c r="CQ15" s="1339"/>
      <c r="CR15" s="1341"/>
      <c r="CS15" s="1336"/>
      <c r="CT15" s="1341"/>
      <c r="CU15" s="1336"/>
      <c r="CV15" s="1341"/>
      <c r="CW15" s="1340"/>
      <c r="CX15" s="1338"/>
      <c r="CY15" s="1339"/>
      <c r="CZ15" s="1341"/>
      <c r="DA15" s="1336"/>
      <c r="DB15" s="1341"/>
      <c r="DC15" s="1336"/>
      <c r="DD15" s="1341"/>
      <c r="DE15" s="1340"/>
      <c r="DF15" s="1342"/>
      <c r="DG15" s="394"/>
      <c r="DH15" s="1339"/>
      <c r="DI15" s="1341"/>
      <c r="DJ15" s="1336"/>
      <c r="DK15" s="1341"/>
      <c r="DL15" s="1336"/>
      <c r="DM15" s="1341"/>
      <c r="DN15" s="1340"/>
      <c r="DO15" s="1342"/>
      <c r="DP15" s="394"/>
      <c r="DQ15" s="1339" t="s">
        <v>488</v>
      </c>
      <c r="DR15" s="1341"/>
      <c r="DS15" s="1336"/>
      <c r="DT15" s="1341"/>
      <c r="DU15" s="1341" t="s">
        <v>488</v>
      </c>
      <c r="DV15" s="1341"/>
      <c r="DW15" s="1340"/>
      <c r="DX15" s="1342"/>
      <c r="DY15" s="394"/>
      <c r="DZ15" s="1341" t="s">
        <v>488</v>
      </c>
      <c r="EA15" s="1341"/>
      <c r="EB15" s="1336"/>
      <c r="EC15" s="1341"/>
      <c r="ED15" s="1336" t="s">
        <v>488</v>
      </c>
      <c r="EE15" s="1341"/>
      <c r="EF15" s="1340"/>
      <c r="EG15" s="1342"/>
      <c r="EH15" s="394"/>
      <c r="EI15" s="1341" t="s">
        <v>488</v>
      </c>
      <c r="EJ15" s="1341"/>
      <c r="EK15" s="1336"/>
      <c r="EL15" s="1341"/>
      <c r="EM15" s="1341" t="s">
        <v>488</v>
      </c>
      <c r="EN15" s="1341"/>
      <c r="EO15" s="1340"/>
      <c r="EP15" s="1342"/>
      <c r="EQ15" s="394"/>
    </row>
    <row r="16" spans="1:147" s="221" customFormat="1" ht="96" customHeight="1">
      <c r="A16" s="1299" t="s">
        <v>486</v>
      </c>
      <c r="B16" s="1335"/>
      <c r="C16" s="1336"/>
      <c r="D16" s="1336"/>
      <c r="E16" s="1336"/>
      <c r="F16" s="1336"/>
      <c r="G16" s="1337"/>
      <c r="H16" s="1342"/>
      <c r="I16" s="394"/>
      <c r="J16" s="1335"/>
      <c r="K16" s="1336"/>
      <c r="L16" s="1336"/>
      <c r="M16" s="1336"/>
      <c r="N16" s="1336"/>
      <c r="O16" s="1336"/>
      <c r="P16" s="1337"/>
      <c r="Q16" s="1342"/>
      <c r="R16" s="394"/>
      <c r="S16" s="1339"/>
      <c r="T16" s="1336"/>
      <c r="U16" s="1336"/>
      <c r="V16" s="1336"/>
      <c r="W16" s="1336"/>
      <c r="X16" s="1336"/>
      <c r="Y16" s="1340"/>
      <c r="Z16" s="1338"/>
      <c r="AA16" s="1339"/>
      <c r="AB16" s="1341"/>
      <c r="AC16" s="1336"/>
      <c r="AD16" s="1341"/>
      <c r="AE16" s="1341"/>
      <c r="AF16" s="1341"/>
      <c r="AG16" s="1340"/>
      <c r="AH16" s="1342"/>
      <c r="AI16" s="1343"/>
      <c r="AJ16" s="1341"/>
      <c r="AK16" s="1336"/>
      <c r="AL16" s="1341"/>
      <c r="AM16" s="1336"/>
      <c r="AN16" s="1336"/>
      <c r="AO16" s="1340"/>
      <c r="AP16" s="1342"/>
      <c r="AQ16" s="394"/>
      <c r="AR16" s="1343"/>
      <c r="AS16" s="1341"/>
      <c r="AT16" s="1336"/>
      <c r="AU16" s="1341"/>
      <c r="AV16" s="1336"/>
      <c r="AW16" s="1341"/>
      <c r="AX16" s="1340"/>
      <c r="AY16" s="1342"/>
      <c r="AZ16" s="394"/>
      <c r="BA16" s="1343"/>
      <c r="BB16" s="1341"/>
      <c r="BC16" s="1336"/>
      <c r="BD16" s="1341"/>
      <c r="BE16" s="1336"/>
      <c r="BF16" s="1341"/>
      <c r="BG16" s="1340"/>
      <c r="BH16" s="1342"/>
      <c r="BI16" s="394"/>
      <c r="BJ16" s="1343"/>
      <c r="BK16" s="1341"/>
      <c r="BL16" s="1336"/>
      <c r="BM16" s="1341"/>
      <c r="BN16" s="1336"/>
      <c r="BO16" s="1341"/>
      <c r="BP16" s="1340"/>
      <c r="BQ16" s="1342"/>
      <c r="BR16" s="394"/>
      <c r="BS16" s="1343"/>
      <c r="BT16" s="1341"/>
      <c r="BU16" s="1336"/>
      <c r="BV16" s="1341"/>
      <c r="BW16" s="1336"/>
      <c r="BX16" s="1341"/>
      <c r="BY16" s="1340"/>
      <c r="BZ16" s="1338"/>
      <c r="CA16" s="1339"/>
      <c r="CB16" s="1341"/>
      <c r="CC16" s="1336"/>
      <c r="CD16" s="1341"/>
      <c r="CE16" s="1336"/>
      <c r="CF16" s="1341"/>
      <c r="CG16" s="1340"/>
      <c r="CH16" s="1338"/>
      <c r="CI16" s="1339"/>
      <c r="CJ16" s="1341"/>
      <c r="CK16" s="1336"/>
      <c r="CL16" s="1341"/>
      <c r="CM16" s="1336"/>
      <c r="CN16" s="1341"/>
      <c r="CO16" s="1340"/>
      <c r="CP16" s="1338"/>
      <c r="CQ16" s="1339"/>
      <c r="CR16" s="1341"/>
      <c r="CS16" s="1336"/>
      <c r="CT16" s="1341"/>
      <c r="CU16" s="1336"/>
      <c r="CV16" s="1341"/>
      <c r="CW16" s="1340"/>
      <c r="CX16" s="1338"/>
      <c r="CY16" s="1339"/>
      <c r="CZ16" s="1341"/>
      <c r="DA16" s="1336"/>
      <c r="DB16" s="1341"/>
      <c r="DC16" s="1336"/>
      <c r="DD16" s="1341"/>
      <c r="DE16" s="1340"/>
      <c r="DF16" s="1342"/>
      <c r="DG16" s="394"/>
      <c r="DH16" s="1339"/>
      <c r="DI16" s="1341"/>
      <c r="DJ16" s="1336"/>
      <c r="DK16" s="1341"/>
      <c r="DL16" s="1336"/>
      <c r="DM16" s="1341"/>
      <c r="DN16" s="1340"/>
      <c r="DO16" s="1342"/>
      <c r="DP16" s="394"/>
      <c r="DQ16" s="1339"/>
      <c r="DR16" s="1341"/>
      <c r="DS16" s="1336"/>
      <c r="DT16" s="1341"/>
      <c r="DU16" s="1336"/>
      <c r="DV16" s="1341"/>
      <c r="DW16" s="1340"/>
      <c r="DX16" s="1342"/>
      <c r="DY16" s="394"/>
      <c r="DZ16" s="1339"/>
      <c r="EA16" s="1341"/>
      <c r="EB16" s="1336"/>
      <c r="EC16" s="1341"/>
      <c r="ED16" s="1336"/>
      <c r="EE16" s="1341"/>
      <c r="EF16" s="1340"/>
      <c r="EG16" s="1342"/>
      <c r="EH16" s="394"/>
      <c r="EI16" s="1339"/>
      <c r="EJ16" s="1341"/>
      <c r="EK16" s="1336"/>
      <c r="EL16" s="1341"/>
      <c r="EM16" s="1336"/>
      <c r="EN16" s="1341"/>
      <c r="EO16" s="1340"/>
      <c r="EP16" s="1342"/>
      <c r="EQ16" s="394"/>
    </row>
    <row r="17" spans="1:147" ht="19" hidden="1" customHeight="1">
      <c r="A17" s="1320"/>
      <c r="B17" s="1321"/>
      <c r="C17" s="1322"/>
      <c r="D17" s="1323"/>
      <c r="E17" s="1323"/>
      <c r="F17" s="1322"/>
      <c r="G17" s="1324"/>
      <c r="H17" s="1325"/>
      <c r="I17" s="390"/>
      <c r="J17" s="1321"/>
      <c r="K17" s="1322"/>
      <c r="L17" s="1322"/>
      <c r="M17" s="1322"/>
      <c r="N17" s="1322"/>
      <c r="O17" s="1322"/>
      <c r="P17" s="1324"/>
      <c r="Q17" s="1326"/>
      <c r="R17" s="390"/>
      <c r="S17" s="1327"/>
      <c r="T17" s="1322"/>
      <c r="U17" s="1322"/>
      <c r="V17" s="1322"/>
      <c r="W17" s="1322"/>
      <c r="X17" s="1322"/>
      <c r="Y17" s="1324"/>
      <c r="Z17" s="1328"/>
      <c r="AA17" s="1327"/>
      <c r="AB17" s="1322"/>
      <c r="AC17" s="1322"/>
      <c r="AD17" s="1322"/>
      <c r="AE17" s="1322"/>
      <c r="AF17" s="1322"/>
      <c r="AG17" s="1324"/>
      <c r="AH17" s="1326"/>
      <c r="AI17" s="1329"/>
      <c r="AJ17" s="1322"/>
      <c r="AK17" s="1322"/>
      <c r="AL17" s="1322"/>
      <c r="AM17" s="1322"/>
      <c r="AN17" s="1322"/>
      <c r="AO17" s="1324"/>
      <c r="AP17" s="1326"/>
      <c r="AQ17" s="390"/>
      <c r="AR17" s="1329"/>
      <c r="AS17" s="1322"/>
      <c r="AT17" s="1322"/>
      <c r="AU17" s="1322"/>
      <c r="AV17" s="1322"/>
      <c r="AW17" s="1322"/>
      <c r="AX17" s="1324"/>
      <c r="AY17" s="1326"/>
      <c r="AZ17" s="390"/>
      <c r="BA17" s="1329"/>
      <c r="BB17" s="1322"/>
      <c r="BC17" s="1322"/>
      <c r="BD17" s="1322"/>
      <c r="BE17" s="1322"/>
      <c r="BF17" s="1322"/>
      <c r="BG17" s="1324"/>
      <c r="BH17" s="1326"/>
      <c r="BI17" s="390"/>
      <c r="BJ17" s="1329"/>
      <c r="BK17" s="1322"/>
      <c r="BL17" s="1322"/>
      <c r="BM17" s="1322"/>
      <c r="BN17" s="1322"/>
      <c r="BO17" s="1322"/>
      <c r="BP17" s="1324"/>
      <c r="BQ17" s="1326"/>
      <c r="BR17" s="390"/>
      <c r="BS17" s="1329"/>
      <c r="BT17" s="1322"/>
      <c r="BU17" s="1322"/>
      <c r="BV17" s="1322"/>
      <c r="BW17" s="1322"/>
      <c r="BX17" s="1322"/>
      <c r="BY17" s="1324"/>
      <c r="BZ17" s="1328"/>
      <c r="CA17" s="1327"/>
      <c r="CB17" s="1322"/>
      <c r="CC17" s="1322"/>
      <c r="CD17" s="1322"/>
      <c r="CE17" s="1322"/>
      <c r="CF17" s="1322"/>
      <c r="CG17" s="1324"/>
      <c r="CH17" s="1328"/>
      <c r="CI17" s="1327"/>
      <c r="CJ17" s="1322"/>
      <c r="CK17" s="1322"/>
      <c r="CL17" s="1322"/>
      <c r="CM17" s="1322"/>
      <c r="CN17" s="1322"/>
      <c r="CO17" s="1324"/>
      <c r="CP17" s="1328"/>
      <c r="CQ17" s="1327"/>
      <c r="CR17" s="1322"/>
      <c r="CS17" s="1322"/>
      <c r="CT17" s="1322"/>
      <c r="CU17" s="1322"/>
      <c r="CV17" s="1322"/>
      <c r="CW17" s="1324"/>
      <c r="CX17" s="1328"/>
      <c r="CY17" s="1327"/>
      <c r="CZ17" s="1322"/>
      <c r="DA17" s="1322"/>
      <c r="DB17" s="1322"/>
      <c r="DC17" s="1322"/>
      <c r="DD17" s="1322"/>
      <c r="DE17" s="1324"/>
      <c r="DF17" s="1326"/>
      <c r="DG17" s="390"/>
      <c r="DH17" s="1327"/>
      <c r="DI17" s="1322"/>
      <c r="DJ17" s="1322"/>
      <c r="DK17" s="1322"/>
      <c r="DL17" s="1322"/>
      <c r="DM17" s="1322"/>
      <c r="DN17" s="1324"/>
      <c r="DO17" s="1326"/>
      <c r="DP17" s="390"/>
      <c r="DQ17" s="1327"/>
      <c r="DR17" s="1322"/>
      <c r="DS17" s="1322"/>
      <c r="DT17" s="1322"/>
      <c r="DU17" s="1322"/>
      <c r="DV17" s="1322"/>
      <c r="DW17" s="1324"/>
      <c r="DX17" s="1326"/>
      <c r="DY17" s="390"/>
      <c r="DZ17" s="1327"/>
      <c r="EA17" s="1322"/>
      <c r="EB17" s="1322"/>
      <c r="EC17" s="1322"/>
      <c r="ED17" s="1322"/>
      <c r="EE17" s="1322"/>
      <c r="EF17" s="1324"/>
      <c r="EG17" s="1326"/>
      <c r="EH17" s="390"/>
      <c r="EI17" s="1327"/>
      <c r="EJ17" s="1322"/>
      <c r="EK17" s="1322"/>
      <c r="EL17" s="1322"/>
      <c r="EM17" s="1322"/>
      <c r="EN17" s="1322"/>
      <c r="EO17" s="1324"/>
      <c r="EP17" s="1326"/>
      <c r="EQ17" s="390"/>
    </row>
    <row r="18" spans="1:147" ht="32" hidden="1" customHeight="1">
      <c r="A18" s="1330" t="s">
        <v>212</v>
      </c>
      <c r="B18" s="1920" t="s">
        <v>213</v>
      </c>
      <c r="C18" s="1921"/>
      <c r="D18" s="1921"/>
      <c r="E18" s="1921"/>
      <c r="F18" s="1921"/>
      <c r="G18" s="1922"/>
      <c r="H18" s="1331" t="s">
        <v>214</v>
      </c>
      <c r="I18" s="387"/>
      <c r="J18" s="1920" t="s">
        <v>215</v>
      </c>
      <c r="K18" s="1921"/>
      <c r="L18" s="1921"/>
      <c r="M18" s="1921"/>
      <c r="N18" s="1921"/>
      <c r="O18" s="1921"/>
      <c r="P18" s="1922"/>
      <c r="Q18" s="1332"/>
      <c r="R18" s="387"/>
      <c r="S18" s="1920" t="s">
        <v>216</v>
      </c>
      <c r="T18" s="1921"/>
      <c r="U18" s="1921"/>
      <c r="V18" s="1921"/>
      <c r="W18" s="1921"/>
      <c r="X18" s="1921"/>
      <c r="Y18" s="1922"/>
      <c r="Z18" s="1333"/>
      <c r="AA18" s="1920"/>
      <c r="AB18" s="1921"/>
      <c r="AC18" s="1921"/>
      <c r="AD18" s="1921"/>
      <c r="AE18" s="1921"/>
      <c r="AF18" s="1921"/>
      <c r="AG18" s="1922"/>
      <c r="AH18" s="1332" t="s">
        <v>217</v>
      </c>
      <c r="AI18" s="1920" t="s">
        <v>218</v>
      </c>
      <c r="AJ18" s="1847"/>
      <c r="AK18" s="1921"/>
      <c r="AL18" s="1921"/>
      <c r="AM18" s="1921"/>
      <c r="AN18" s="1921"/>
      <c r="AO18" s="1922"/>
      <c r="AP18" s="1332"/>
      <c r="AQ18" s="387"/>
      <c r="AR18" s="1920" t="s">
        <v>219</v>
      </c>
      <c r="AS18" s="1847"/>
      <c r="AT18" s="1921"/>
      <c r="AU18" s="1921"/>
      <c r="AV18" s="1921"/>
      <c r="AW18" s="1921"/>
      <c r="AX18" s="1922"/>
      <c r="AY18" s="1332"/>
      <c r="AZ18" s="387"/>
      <c r="BA18" s="1920" t="s">
        <v>220</v>
      </c>
      <c r="BB18" s="1847"/>
      <c r="BC18" s="1921"/>
      <c r="BD18" s="1921"/>
      <c r="BE18" s="1921"/>
      <c r="BF18" s="1921"/>
      <c r="BG18" s="1922"/>
      <c r="BH18" s="1332"/>
      <c r="BI18" s="387"/>
      <c r="BJ18" s="1920" t="s">
        <v>221</v>
      </c>
      <c r="BK18" s="1847"/>
      <c r="BL18" s="1921"/>
      <c r="BM18" s="1921"/>
      <c r="BN18" s="1921"/>
      <c r="BO18" s="1921"/>
      <c r="BP18" s="1922"/>
      <c r="BQ18" s="1332"/>
      <c r="BR18" s="387"/>
      <c r="BS18" s="1920" t="s">
        <v>221</v>
      </c>
      <c r="BT18" s="1847"/>
      <c r="BU18" s="1921"/>
      <c r="BV18" s="1921"/>
      <c r="BW18" s="1921"/>
      <c r="BX18" s="1921"/>
      <c r="BY18" s="1922"/>
      <c r="BZ18" s="1333"/>
      <c r="CA18" s="1954" t="s">
        <v>221</v>
      </c>
      <c r="CB18" s="1955"/>
      <c r="CC18" s="1956"/>
      <c r="CD18" s="1955"/>
      <c r="CE18" s="1955"/>
      <c r="CF18" s="1955"/>
      <c r="CG18" s="1957"/>
      <c r="CH18" s="1333"/>
      <c r="CI18" s="1920"/>
      <c r="CJ18" s="1921"/>
      <c r="CK18" s="1921"/>
      <c r="CL18" s="1847"/>
      <c r="CM18" s="1921"/>
      <c r="CN18" s="1921"/>
      <c r="CO18" s="1922"/>
      <c r="CP18" s="1333"/>
      <c r="CQ18" s="1920"/>
      <c r="CR18" s="1921"/>
      <c r="CS18" s="1921"/>
      <c r="CT18" s="1921"/>
      <c r="CU18" s="1847"/>
      <c r="CV18" s="1921"/>
      <c r="CW18" s="1922"/>
      <c r="CX18" s="1333"/>
      <c r="CY18" s="1920"/>
      <c r="CZ18" s="1921"/>
      <c r="DA18" s="1921"/>
      <c r="DB18" s="1921"/>
      <c r="DC18" s="1921"/>
      <c r="DD18" s="1847"/>
      <c r="DE18" s="1922"/>
      <c r="DF18" s="1332"/>
      <c r="DG18" s="387"/>
      <c r="DH18" s="1920"/>
      <c r="DI18" s="1921"/>
      <c r="DJ18" s="1921"/>
      <c r="DK18" s="1921"/>
      <c r="DL18" s="1921"/>
      <c r="DM18" s="1847"/>
      <c r="DN18" s="1922"/>
      <c r="DO18" s="1332"/>
      <c r="DP18" s="387"/>
      <c r="DQ18" s="1920"/>
      <c r="DR18" s="1921"/>
      <c r="DS18" s="1921"/>
      <c r="DT18" s="1921"/>
      <c r="DU18" s="1921"/>
      <c r="DV18" s="1847"/>
      <c r="DW18" s="1922"/>
      <c r="DX18" s="1332"/>
      <c r="DY18" s="387"/>
      <c r="DZ18" s="1920"/>
      <c r="EA18" s="1921"/>
      <c r="EB18" s="1921"/>
      <c r="EC18" s="1921"/>
      <c r="ED18" s="1921"/>
      <c r="EE18" s="1847"/>
      <c r="EF18" s="1922"/>
      <c r="EG18" s="1332"/>
      <c r="EH18" s="387"/>
      <c r="EI18" s="1920"/>
      <c r="EJ18" s="1921"/>
      <c r="EK18" s="1921"/>
      <c r="EL18" s="1921"/>
      <c r="EM18" s="1921"/>
      <c r="EN18" s="1847"/>
      <c r="EO18" s="1922"/>
      <c r="EP18" s="1332"/>
      <c r="EQ18" s="387"/>
    </row>
    <row r="19" spans="1:147" ht="28" hidden="1" customHeight="1">
      <c r="A19" s="1334" t="s">
        <v>222</v>
      </c>
      <c r="B19" s="1335" t="s">
        <v>223</v>
      </c>
      <c r="C19" s="1336" t="s">
        <v>224</v>
      </c>
      <c r="D19" s="1336" t="s">
        <v>225</v>
      </c>
      <c r="E19" s="1336" t="s">
        <v>223</v>
      </c>
      <c r="F19" s="1336" t="s">
        <v>223</v>
      </c>
      <c r="G19" s="1337" t="s">
        <v>223</v>
      </c>
      <c r="H19" s="1338" t="s">
        <v>223</v>
      </c>
      <c r="I19" s="394"/>
      <c r="J19" s="1335" t="s">
        <v>223</v>
      </c>
      <c r="K19" s="1336" t="s">
        <v>223</v>
      </c>
      <c r="L19" s="1336" t="s">
        <v>223</v>
      </c>
      <c r="M19" s="1336" t="s">
        <v>226</v>
      </c>
      <c r="N19" s="1336" t="s">
        <v>223</v>
      </c>
      <c r="O19" s="1336" t="s">
        <v>46</v>
      </c>
      <c r="P19" s="1337" t="s">
        <v>46</v>
      </c>
      <c r="Q19" s="1338" t="s">
        <v>223</v>
      </c>
      <c r="R19" s="394"/>
      <c r="S19" s="1339" t="s">
        <v>223</v>
      </c>
      <c r="T19" s="1336" t="s">
        <v>223</v>
      </c>
      <c r="U19" s="1336" t="s">
        <v>46</v>
      </c>
      <c r="V19" s="1336" t="s">
        <v>46</v>
      </c>
      <c r="W19" s="1336" t="s">
        <v>46</v>
      </c>
      <c r="X19" s="1336" t="s">
        <v>223</v>
      </c>
      <c r="Y19" s="1340" t="s">
        <v>223</v>
      </c>
      <c r="Z19" s="1338" t="s">
        <v>223</v>
      </c>
      <c r="AA19" s="1339" t="s">
        <v>46</v>
      </c>
      <c r="AB19" s="1341" t="s">
        <v>223</v>
      </c>
      <c r="AC19" s="1336" t="s">
        <v>46</v>
      </c>
      <c r="AD19" s="1341" t="s">
        <v>226</v>
      </c>
      <c r="AE19" s="1341" t="s">
        <v>46</v>
      </c>
      <c r="AF19" s="1341" t="s">
        <v>46</v>
      </c>
      <c r="AG19" s="1340" t="s">
        <v>46</v>
      </c>
      <c r="AH19" s="1342" t="s">
        <v>223</v>
      </c>
      <c r="AI19" s="1343" t="s">
        <v>46</v>
      </c>
      <c r="AJ19" s="1341" t="s">
        <v>226</v>
      </c>
      <c r="AK19" s="1336" t="s">
        <v>46</v>
      </c>
      <c r="AL19" s="1341" t="s">
        <v>226</v>
      </c>
      <c r="AM19" s="1336" t="s">
        <v>46</v>
      </c>
      <c r="AN19" s="1336" t="s">
        <v>46</v>
      </c>
      <c r="AO19" s="1340" t="s">
        <v>46</v>
      </c>
      <c r="AP19" s="1342" t="s">
        <v>226</v>
      </c>
      <c r="AQ19" s="394"/>
      <c r="AR19" s="1343" t="s">
        <v>46</v>
      </c>
      <c r="AS19" s="1341" t="s">
        <v>226</v>
      </c>
      <c r="AT19" s="1336" t="s">
        <v>46</v>
      </c>
      <c r="AU19" s="1341" t="s">
        <v>226</v>
      </c>
      <c r="AV19" s="1336" t="s">
        <v>46</v>
      </c>
      <c r="AW19" s="1341" t="s">
        <v>46</v>
      </c>
      <c r="AX19" s="1340" t="s">
        <v>226</v>
      </c>
      <c r="AY19" s="1342" t="s">
        <v>226</v>
      </c>
      <c r="AZ19" s="394"/>
      <c r="BA19" s="1343" t="s">
        <v>46</v>
      </c>
      <c r="BB19" s="1341" t="s">
        <v>226</v>
      </c>
      <c r="BC19" s="1336" t="s">
        <v>46</v>
      </c>
      <c r="BD19" s="1341" t="s">
        <v>223</v>
      </c>
      <c r="BE19" s="1336" t="s">
        <v>46</v>
      </c>
      <c r="BF19" s="1341" t="s">
        <v>223</v>
      </c>
      <c r="BG19" s="1340" t="s">
        <v>223</v>
      </c>
      <c r="BH19" s="1338" t="s">
        <v>223</v>
      </c>
      <c r="BI19" s="394"/>
      <c r="BJ19" s="1343" t="s">
        <v>46</v>
      </c>
      <c r="BK19" s="1341" t="s">
        <v>46</v>
      </c>
      <c r="BL19" s="1336" t="s">
        <v>46</v>
      </c>
      <c r="BM19" s="1341" t="s">
        <v>46</v>
      </c>
      <c r="BN19" s="1336" t="s">
        <v>46</v>
      </c>
      <c r="BO19" s="1341" t="s">
        <v>46</v>
      </c>
      <c r="BP19" s="1340" t="s">
        <v>46</v>
      </c>
      <c r="BQ19" s="1338" t="s">
        <v>223</v>
      </c>
      <c r="BR19" s="394"/>
      <c r="BS19" s="1343"/>
      <c r="BT19" s="1341"/>
      <c r="BU19" s="1336"/>
      <c r="BV19" s="1341"/>
      <c r="BW19" s="1336"/>
      <c r="BX19" s="1341"/>
      <c r="BY19" s="1340"/>
      <c r="BZ19" s="1338"/>
      <c r="CA19" s="1339"/>
      <c r="CB19" s="1341"/>
      <c r="CC19" s="1336"/>
      <c r="CD19" s="1341"/>
      <c r="CE19" s="1336"/>
      <c r="CF19" s="1341"/>
      <c r="CG19" s="1340"/>
      <c r="CH19" s="1338"/>
      <c r="CI19" s="1339"/>
      <c r="CJ19" s="1341"/>
      <c r="CK19" s="1336"/>
      <c r="CL19" s="1341"/>
      <c r="CM19" s="1336"/>
      <c r="CN19" s="1341"/>
      <c r="CO19" s="1340"/>
      <c r="CP19" s="1338"/>
      <c r="CQ19" s="1339"/>
      <c r="CR19" s="1341"/>
      <c r="CS19" s="1336"/>
      <c r="CT19" s="1341"/>
      <c r="CU19" s="1336"/>
      <c r="CV19" s="1341"/>
      <c r="CW19" s="1340"/>
      <c r="CX19" s="1338"/>
      <c r="CY19" s="1339"/>
      <c r="CZ19" s="1341"/>
      <c r="DA19" s="1336"/>
      <c r="DB19" s="1341"/>
      <c r="DC19" s="1336"/>
      <c r="DD19" s="1341"/>
      <c r="DE19" s="1340"/>
      <c r="DF19" s="1338"/>
      <c r="DG19" s="394"/>
      <c r="DH19" s="1339"/>
      <c r="DI19" s="1341"/>
      <c r="DJ19" s="1336"/>
      <c r="DK19" s="1341"/>
      <c r="DL19" s="1336"/>
      <c r="DM19" s="1341"/>
      <c r="DN19" s="1340"/>
      <c r="DO19" s="1338"/>
      <c r="DP19" s="394"/>
      <c r="DQ19" s="1339"/>
      <c r="DR19" s="1341"/>
      <c r="DS19" s="1336"/>
      <c r="DT19" s="1341"/>
      <c r="DU19" s="1336"/>
      <c r="DV19" s="1341"/>
      <c r="DW19" s="1340"/>
      <c r="DX19" s="1338"/>
      <c r="DY19" s="394"/>
      <c r="DZ19" s="1339"/>
      <c r="EA19" s="1341"/>
      <c r="EB19" s="1336"/>
      <c r="EC19" s="1341"/>
      <c r="ED19" s="1336"/>
      <c r="EE19" s="1341"/>
      <c r="EF19" s="1340"/>
      <c r="EG19" s="1338"/>
      <c r="EH19" s="394"/>
      <c r="EI19" s="1339"/>
      <c r="EJ19" s="1341"/>
      <c r="EK19" s="1336"/>
      <c r="EL19" s="1341"/>
      <c r="EM19" s="1336"/>
      <c r="EN19" s="1341"/>
      <c r="EO19" s="1340"/>
      <c r="EP19" s="1338"/>
      <c r="EQ19" s="394"/>
    </row>
    <row r="20" spans="1:147" ht="21" hidden="1" customHeight="1">
      <c r="A20" s="1344" t="s">
        <v>227</v>
      </c>
      <c r="B20" s="1345" t="s">
        <v>228</v>
      </c>
      <c r="C20" s="1346" t="s">
        <v>229</v>
      </c>
      <c r="D20" s="1346" t="s">
        <v>230</v>
      </c>
      <c r="E20" s="1346" t="s">
        <v>228</v>
      </c>
      <c r="F20" s="1346" t="s">
        <v>228</v>
      </c>
      <c r="G20" s="1347" t="s">
        <v>228</v>
      </c>
      <c r="H20" s="1348">
        <f>IF(COUNTA(B20:G20)=0,"",SUM(IFERROR(VALUE(SUBSTITUTE(B20,"h","")),0),IFERROR(VALUE(SUBSTITUTE(C20,"h","")),0),IFERROR(VALUE(SUBSTITUTE(D20,"h","")),0),IFERROR(VALUE(SUBSTITUTE(E20,"h","")),0),IFERROR(VALUE(SUBSTITUTE(F20,"h","")),0),IFERROR(VALUE(SUBSTITUTE(G20,"h","")),0)))</f>
        <v>7.5</v>
      </c>
      <c r="I20" s="394"/>
      <c r="J20" s="1345" t="s">
        <v>228</v>
      </c>
      <c r="K20" s="1346" t="s">
        <v>228</v>
      </c>
      <c r="L20" s="1346" t="s">
        <v>228</v>
      </c>
      <c r="M20" s="1346" t="s">
        <v>228</v>
      </c>
      <c r="N20" s="1346" t="s">
        <v>228</v>
      </c>
      <c r="O20" s="1346" t="s">
        <v>46</v>
      </c>
      <c r="P20" s="1347" t="s">
        <v>46</v>
      </c>
      <c r="Q20" s="1349">
        <f>IF(COUNTA(J20:P20)=0,"",SUM(IFERROR(VALUE(SUBSTITUTE(J20,"h","")),0),IFERROR(VALUE(SUBSTITUTE(K20,"h","")),0),IFERROR(VALUE(SUBSTITUTE(L20,"h","")),0),IFERROR(VALUE(SUBSTITUTE(M20,"h","")),0),IFERROR(VALUE(SUBSTITUTE(N20,"h","")),0),IFERROR(VALUE(SUBSTITUTE(O20,"h","")),0),IFERROR(VALUE(SUBSTITUTE(P20,"h","")),0)))</f>
        <v>2.5</v>
      </c>
      <c r="R20" s="394"/>
      <c r="S20" s="1350" t="s">
        <v>228</v>
      </c>
      <c r="T20" s="1346" t="s">
        <v>228</v>
      </c>
      <c r="U20" s="1346" t="s">
        <v>46</v>
      </c>
      <c r="V20" s="1346" t="s">
        <v>46</v>
      </c>
      <c r="W20" s="1346" t="s">
        <v>46</v>
      </c>
      <c r="X20" s="1346" t="s">
        <v>228</v>
      </c>
      <c r="Y20" s="1351" t="s">
        <v>228</v>
      </c>
      <c r="Z20" s="1352">
        <f>IF(COUNTA(S20:Y20)=0,"",SUM(IFERROR(VALUE(SUBSTITUTE(S20,"h","")),0),IFERROR(VALUE(SUBSTITUTE(T20,"h","")),0),IFERROR(VALUE(SUBSTITUTE(U20,"h","")),0),IFERROR(VALUE(SUBSTITUTE(V20,"h","")),0),IFERROR(VALUE(SUBSTITUTE(W20,"h","")),0),IFERROR(VALUE(SUBSTITUTE(X20,"h","")),0),IFERROR(VALUE(SUBSTITUTE(Y20,"h","")),0)))</f>
        <v>2</v>
      </c>
      <c r="AA20" s="1350" t="s">
        <v>46</v>
      </c>
      <c r="AB20" s="1353" t="s">
        <v>228</v>
      </c>
      <c r="AC20" s="1346" t="s">
        <v>46</v>
      </c>
      <c r="AD20" s="1353" t="s">
        <v>231</v>
      </c>
      <c r="AE20" s="1353" t="s">
        <v>46</v>
      </c>
      <c r="AF20" s="1353" t="s">
        <v>46</v>
      </c>
      <c r="AG20" s="1351" t="s">
        <v>46</v>
      </c>
      <c r="AH20" s="1349">
        <f>IF(COUNTA(AA20:AG20)=0,"",SUM(IFERROR(VALUE(SUBSTITUTE(AA20,"h","")),0),IFERROR(VALUE(SUBSTITUTE(AB20,"h","")),0),IFERROR(VALUE(SUBSTITUTE(AC20,"h","")),0),IFERROR(VALUE(SUBSTITUTE(AD20,"h","")),0),IFERROR(VALUE(SUBSTITUTE(AE20,"h","")),0),IFERROR(VALUE(SUBSTITUTE(AF20,"h","")),0),IFERROR(VALUE(SUBSTITUTE(AG20,"h","")),0)))</f>
        <v>1.5</v>
      </c>
      <c r="AI20" s="1354" t="s">
        <v>46</v>
      </c>
      <c r="AJ20" s="1355" t="s">
        <v>228</v>
      </c>
      <c r="AK20" s="1346" t="s">
        <v>46</v>
      </c>
      <c r="AL20" s="1355" t="s">
        <v>231</v>
      </c>
      <c r="AM20" s="1346" t="s">
        <v>46</v>
      </c>
      <c r="AN20" s="1346" t="s">
        <v>46</v>
      </c>
      <c r="AO20" s="1351" t="s">
        <v>46</v>
      </c>
      <c r="AP20" s="1349">
        <f>IF(COUNTA(AI20:AO20)=0,"",SUM(IFERROR(VALUE(SUBSTITUTE(AI20,"h","")),0),IFERROR(VALUE(SUBSTITUTE(AJ20,"h","")),0),IFERROR(VALUE(SUBSTITUTE(AK20,"h","")),0),IFERROR(VALUE(SUBSTITUTE(AL20,"h","")),0),IFERROR(VALUE(SUBSTITUTE(AM20,"h","")),0),IFERROR(VALUE(SUBSTITUTE(AN20,"h","")),0),IFERROR(VALUE(SUBSTITUTE(AO20,"h","")),0)))</f>
        <v>1.5</v>
      </c>
      <c r="AQ20" s="394"/>
      <c r="AR20" s="1354" t="s">
        <v>46</v>
      </c>
      <c r="AS20" s="1355" t="s">
        <v>232</v>
      </c>
      <c r="AT20" s="1346" t="s">
        <v>46</v>
      </c>
      <c r="AU20" s="1355" t="s">
        <v>228</v>
      </c>
      <c r="AV20" s="1346" t="s">
        <v>46</v>
      </c>
      <c r="AW20" s="1355" t="s">
        <v>46</v>
      </c>
      <c r="AX20" s="1347" t="s">
        <v>233</v>
      </c>
      <c r="AY20" s="1349">
        <f>IF(COUNTA(AR20:AX20)=0,"",SUM(IFERROR(VALUE(SUBSTITUTE(AR20,"h","")),0),IFERROR(VALUE(SUBSTITUTE(AS20,"h","")),0),IFERROR(VALUE(SUBSTITUTE(AT20,"h","")),0),IFERROR(VALUE(SUBSTITUTE(AU20,"h","")),0),IFERROR(VALUE(SUBSTITUTE(AV20,"h","")),0),IFERROR(VALUE(SUBSTITUTE(AW20,"h","")),0),IFERROR(VALUE(SUBSTITUTE(AX20,"h","")),0)))</f>
        <v>2.25</v>
      </c>
      <c r="AZ20" s="394"/>
      <c r="BA20" s="1354" t="s">
        <v>46</v>
      </c>
      <c r="BB20" s="1355" t="s">
        <v>46</v>
      </c>
      <c r="BC20" s="1346" t="s">
        <v>46</v>
      </c>
      <c r="BD20" s="1355" t="s">
        <v>228</v>
      </c>
      <c r="BE20" s="1346" t="s">
        <v>46</v>
      </c>
      <c r="BF20" s="1355" t="s">
        <v>228</v>
      </c>
      <c r="BG20" s="1347" t="s">
        <v>228</v>
      </c>
      <c r="BH20" s="1349">
        <f>IF(COUNTA(BA20:BG20)=0,"",SUM(IFERROR(VALUE(SUBSTITUTE(BA20,"h","")),0),IFERROR(VALUE(SUBSTITUTE(BB20,"h","")),0),IFERROR(VALUE(SUBSTITUTE(BC20,"h","")),0),IFERROR(VALUE(SUBSTITUTE(BD20,"h","")),0),IFERROR(VALUE(SUBSTITUTE(BE20,"h","")),0),IFERROR(VALUE(SUBSTITUTE(BF20,"h","")),0),IFERROR(VALUE(SUBSTITUTE(BG20,"h","")),0)))</f>
        <v>1.5</v>
      </c>
      <c r="BI20" s="394"/>
      <c r="BJ20" s="1354" t="s">
        <v>46</v>
      </c>
      <c r="BK20" s="1355" t="s">
        <v>46</v>
      </c>
      <c r="BL20" s="1346" t="s">
        <v>46</v>
      </c>
      <c r="BM20" s="1355" t="s">
        <v>46</v>
      </c>
      <c r="BN20" s="1346" t="s">
        <v>46</v>
      </c>
      <c r="BO20" s="1355" t="s">
        <v>46</v>
      </c>
      <c r="BP20" s="1347" t="s">
        <v>46</v>
      </c>
      <c r="BQ20" s="1349" t="s">
        <v>46</v>
      </c>
      <c r="BR20" s="394"/>
      <c r="BS20" s="1354"/>
      <c r="BT20" s="1355"/>
      <c r="BU20" s="1346"/>
      <c r="BV20" s="1355"/>
      <c r="BW20" s="1346"/>
      <c r="BX20" s="1355"/>
      <c r="BY20" s="1347"/>
      <c r="BZ20" s="1352"/>
      <c r="CA20" s="1350"/>
      <c r="CB20" s="1355"/>
      <c r="CC20" s="1346"/>
      <c r="CD20" s="1355"/>
      <c r="CE20" s="1346"/>
      <c r="CF20" s="1355"/>
      <c r="CG20" s="1347"/>
      <c r="CH20" s="1352"/>
      <c r="CI20" s="1350"/>
      <c r="CJ20" s="1355"/>
      <c r="CK20" s="1346"/>
      <c r="CL20" s="1355"/>
      <c r="CM20" s="1346"/>
      <c r="CN20" s="1355"/>
      <c r="CO20" s="1347"/>
      <c r="CP20" s="1352"/>
      <c r="CQ20" s="1350"/>
      <c r="CR20" s="1355"/>
      <c r="CS20" s="1346"/>
      <c r="CT20" s="1355"/>
      <c r="CU20" s="1346"/>
      <c r="CV20" s="1355"/>
      <c r="CW20" s="1347"/>
      <c r="CX20" s="1352"/>
      <c r="CY20" s="1350"/>
      <c r="CZ20" s="1355"/>
      <c r="DA20" s="1346"/>
      <c r="DB20" s="1355"/>
      <c r="DC20" s="1346"/>
      <c r="DD20" s="1355"/>
      <c r="DE20" s="1347"/>
      <c r="DF20" s="1349"/>
      <c r="DG20" s="394"/>
      <c r="DH20" s="1350"/>
      <c r="DI20" s="1355"/>
      <c r="DJ20" s="1346"/>
      <c r="DK20" s="1355"/>
      <c r="DL20" s="1346"/>
      <c r="DM20" s="1355"/>
      <c r="DN20" s="1347"/>
      <c r="DO20" s="1349"/>
      <c r="DP20" s="394"/>
      <c r="DQ20" s="1350"/>
      <c r="DR20" s="1355"/>
      <c r="DS20" s="1346"/>
      <c r="DT20" s="1355"/>
      <c r="DU20" s="1346"/>
      <c r="DV20" s="1355"/>
      <c r="DW20" s="1347"/>
      <c r="DX20" s="1349"/>
      <c r="DY20" s="394"/>
      <c r="DZ20" s="1350"/>
      <c r="EA20" s="1355"/>
      <c r="EB20" s="1346"/>
      <c r="EC20" s="1355"/>
      <c r="ED20" s="1346"/>
      <c r="EE20" s="1355"/>
      <c r="EF20" s="1347"/>
      <c r="EG20" s="1349"/>
      <c r="EH20" s="394"/>
      <c r="EI20" s="1350"/>
      <c r="EJ20" s="1355"/>
      <c r="EK20" s="1346"/>
      <c r="EL20" s="1355"/>
      <c r="EM20" s="1346"/>
      <c r="EN20" s="1355"/>
      <c r="EO20" s="1347"/>
      <c r="EP20" s="1349"/>
      <c r="EQ20" s="394"/>
    </row>
    <row r="21" spans="1:147" ht="18" customHeight="1">
      <c r="A21" s="1320"/>
      <c r="B21" s="1321"/>
      <c r="C21" s="1322"/>
      <c r="D21" s="1323"/>
      <c r="E21" s="1323"/>
      <c r="F21" s="1322"/>
      <c r="G21" s="1324"/>
      <c r="H21" s="1325"/>
      <c r="I21" s="390"/>
      <c r="J21" s="1321"/>
      <c r="K21" s="1322"/>
      <c r="L21" s="1322"/>
      <c r="M21" s="1322"/>
      <c r="N21" s="1322"/>
      <c r="O21" s="1322"/>
      <c r="P21" s="1324"/>
      <c r="Q21" s="1326"/>
      <c r="R21" s="390"/>
      <c r="S21" s="1327"/>
      <c r="T21" s="1322"/>
      <c r="U21" s="1322"/>
      <c r="V21" s="1322"/>
      <c r="W21" s="1322"/>
      <c r="X21" s="1322"/>
      <c r="Y21" s="1324"/>
      <c r="Z21" s="1328"/>
      <c r="AA21" s="1327"/>
      <c r="AB21" s="1322"/>
      <c r="AC21" s="1322"/>
      <c r="AD21" s="1322"/>
      <c r="AE21" s="1322"/>
      <c r="AF21" s="1322"/>
      <c r="AG21" s="1324"/>
      <c r="AH21" s="1326"/>
      <c r="AI21" s="1329"/>
      <c r="AJ21" s="1322"/>
      <c r="AK21" s="1322"/>
      <c r="AL21" s="1322"/>
      <c r="AM21" s="1322"/>
      <c r="AN21" s="1322"/>
      <c r="AO21" s="1324"/>
      <c r="AP21" s="1326"/>
      <c r="AQ21" s="390"/>
      <c r="AR21" s="1329"/>
      <c r="AS21" s="1322"/>
      <c r="AT21" s="1322"/>
      <c r="AU21" s="1322"/>
      <c r="AV21" s="1322"/>
      <c r="AW21" s="1322"/>
      <c r="AX21" s="1324"/>
      <c r="AY21" s="1326"/>
      <c r="AZ21" s="390"/>
      <c r="BA21" s="1329"/>
      <c r="BB21" s="1322"/>
      <c r="BC21" s="1322"/>
      <c r="BD21" s="1322"/>
      <c r="BE21" s="1322"/>
      <c r="BF21" s="1322"/>
      <c r="BG21" s="1324"/>
      <c r="BH21" s="1326"/>
      <c r="BI21" s="390"/>
      <c r="BJ21" s="1329"/>
      <c r="BK21" s="1322"/>
      <c r="BL21" s="1322"/>
      <c r="BM21" s="1322"/>
      <c r="BN21" s="1322"/>
      <c r="BO21" s="1322"/>
      <c r="BP21" s="1324"/>
      <c r="BQ21" s="1326"/>
      <c r="BR21" s="390"/>
      <c r="BS21" s="1329"/>
      <c r="BT21" s="1322"/>
      <c r="BU21" s="1322"/>
      <c r="BV21" s="1322"/>
      <c r="BW21" s="1322"/>
      <c r="BX21" s="1322"/>
      <c r="BY21" s="1324"/>
      <c r="BZ21" s="1328"/>
      <c r="CA21" s="1327"/>
      <c r="CB21" s="1322"/>
      <c r="CC21" s="1322"/>
      <c r="CD21" s="1322"/>
      <c r="CE21" s="1322"/>
      <c r="CF21" s="1322"/>
      <c r="CG21" s="1324"/>
      <c r="CH21" s="1328"/>
      <c r="CI21" s="1327"/>
      <c r="CJ21" s="1322"/>
      <c r="CK21" s="1322"/>
      <c r="CL21" s="1322"/>
      <c r="CM21" s="1322"/>
      <c r="CN21" s="1322"/>
      <c r="CO21" s="1324"/>
      <c r="CP21" s="1328"/>
      <c r="CQ21" s="1327"/>
      <c r="CR21" s="1322"/>
      <c r="CS21" s="1322"/>
      <c r="CT21" s="1322"/>
      <c r="CU21" s="1322"/>
      <c r="CV21" s="1322"/>
      <c r="CW21" s="1324"/>
      <c r="CX21" s="1328"/>
      <c r="CY21" s="1327"/>
      <c r="CZ21" s="1322"/>
      <c r="DA21" s="1322"/>
      <c r="DB21" s="1322"/>
      <c r="DC21" s="1322"/>
      <c r="DD21" s="1322"/>
      <c r="DE21" s="1324"/>
      <c r="DF21" s="1326"/>
      <c r="DG21" s="390"/>
      <c r="DH21" s="1327"/>
      <c r="DI21" s="1322"/>
      <c r="DJ21" s="1322"/>
      <c r="DK21" s="1322"/>
      <c r="DL21" s="1322"/>
      <c r="DM21" s="1322"/>
      <c r="DN21" s="1324"/>
      <c r="DO21" s="1326"/>
      <c r="DP21" s="390"/>
      <c r="DQ21" s="1327"/>
      <c r="DR21" s="1322"/>
      <c r="DS21" s="1322"/>
      <c r="DT21" s="1322"/>
      <c r="DU21" s="1322"/>
      <c r="DV21" s="1322"/>
      <c r="DW21" s="1324"/>
      <c r="DX21" s="1326"/>
      <c r="DY21" s="390"/>
      <c r="DZ21" s="1327"/>
      <c r="EA21" s="1322"/>
      <c r="EB21" s="1322"/>
      <c r="EC21" s="1322"/>
      <c r="ED21" s="1322"/>
      <c r="EE21" s="1322"/>
      <c r="EF21" s="1324"/>
      <c r="EG21" s="1326"/>
      <c r="EH21" s="390"/>
      <c r="EI21" s="1327"/>
      <c r="EJ21" s="1322"/>
      <c r="EK21" s="1322"/>
      <c r="EL21" s="1322"/>
      <c r="EM21" s="1322"/>
      <c r="EN21" s="1322"/>
      <c r="EO21" s="1324"/>
      <c r="EP21" s="1326"/>
      <c r="EQ21" s="390"/>
    </row>
    <row r="22" spans="1:147" s="257" customFormat="1" ht="51" customHeight="1">
      <c r="A22" s="1356" t="s">
        <v>458</v>
      </c>
      <c r="B22" s="1923" t="s">
        <v>16</v>
      </c>
      <c r="C22" s="1924"/>
      <c r="D22" s="1924"/>
      <c r="E22" s="1924"/>
      <c r="F22" s="1924"/>
      <c r="G22" s="1925"/>
      <c r="H22" s="1357" t="s">
        <v>17</v>
      </c>
      <c r="I22" s="384"/>
      <c r="J22" s="1923" t="s">
        <v>18</v>
      </c>
      <c r="K22" s="1924"/>
      <c r="L22" s="1924"/>
      <c r="M22" s="1924"/>
      <c r="N22" s="1924"/>
      <c r="O22" s="1924"/>
      <c r="P22" s="1925"/>
      <c r="Q22" s="1358" t="s">
        <v>19</v>
      </c>
      <c r="R22" s="384"/>
      <c r="S22" s="1923" t="s">
        <v>20</v>
      </c>
      <c r="T22" s="1924"/>
      <c r="U22" s="1924"/>
      <c r="V22" s="1924"/>
      <c r="W22" s="1924"/>
      <c r="X22" s="1924"/>
      <c r="Y22" s="1925"/>
      <c r="Z22" s="1359" t="s">
        <v>21</v>
      </c>
      <c r="AA22" s="1923" t="s">
        <v>22</v>
      </c>
      <c r="AB22" s="1924"/>
      <c r="AC22" s="1924"/>
      <c r="AD22" s="1924"/>
      <c r="AE22" s="1924"/>
      <c r="AF22" s="1924"/>
      <c r="AG22" s="1925"/>
      <c r="AH22" s="1358" t="s">
        <v>23</v>
      </c>
      <c r="AI22" s="1923" t="s">
        <v>24</v>
      </c>
      <c r="AJ22" s="1844"/>
      <c r="AK22" s="1924"/>
      <c r="AL22" s="1924"/>
      <c r="AM22" s="1924"/>
      <c r="AN22" s="1924"/>
      <c r="AO22" s="1925"/>
      <c r="AP22" s="1358" t="s">
        <v>25</v>
      </c>
      <c r="AQ22" s="384"/>
      <c r="AR22" s="1923" t="s">
        <v>26</v>
      </c>
      <c r="AS22" s="1844"/>
      <c r="AT22" s="1924"/>
      <c r="AU22" s="1924"/>
      <c r="AV22" s="1924"/>
      <c r="AW22" s="1924"/>
      <c r="AX22" s="1925"/>
      <c r="AY22" s="1360"/>
      <c r="AZ22" s="384"/>
      <c r="BA22" s="1923" t="s">
        <v>27</v>
      </c>
      <c r="BB22" s="1844"/>
      <c r="BC22" s="1924"/>
      <c r="BD22" s="1924"/>
      <c r="BE22" s="1924"/>
      <c r="BF22" s="1924"/>
      <c r="BG22" s="1925"/>
      <c r="BH22" s="1360"/>
      <c r="BI22" s="384"/>
      <c r="BJ22" s="1923" t="s">
        <v>27</v>
      </c>
      <c r="BK22" s="1844"/>
      <c r="BL22" s="1924"/>
      <c r="BM22" s="1924"/>
      <c r="BN22" s="1924"/>
      <c r="BO22" s="1924"/>
      <c r="BP22" s="1925"/>
      <c r="BQ22" s="1360"/>
      <c r="BR22" s="384"/>
      <c r="BS22" s="1950"/>
      <c r="BT22" s="1951"/>
      <c r="BU22" s="1951"/>
      <c r="BV22" s="1951"/>
      <c r="BW22" s="1951"/>
      <c r="BX22" s="1951"/>
      <c r="BY22" s="1952"/>
      <c r="BZ22" s="1361"/>
      <c r="CA22" s="1923" t="s">
        <v>28</v>
      </c>
      <c r="CB22" s="1924"/>
      <c r="CC22" s="1844"/>
      <c r="CD22" s="1924"/>
      <c r="CE22" s="1924"/>
      <c r="CF22" s="1924"/>
      <c r="CG22" s="1925"/>
      <c r="CH22" s="1361"/>
      <c r="CI22" s="1923" t="s">
        <v>28</v>
      </c>
      <c r="CJ22" s="1924"/>
      <c r="CK22" s="1924"/>
      <c r="CL22" s="1844"/>
      <c r="CM22" s="1924"/>
      <c r="CN22" s="1924"/>
      <c r="CO22" s="1925"/>
      <c r="CP22" s="1361"/>
      <c r="CQ22" s="1923" t="s">
        <v>435</v>
      </c>
      <c r="CR22" s="1924"/>
      <c r="CS22" s="1924"/>
      <c r="CT22" s="1924"/>
      <c r="CU22" s="1844"/>
      <c r="CV22" s="1924"/>
      <c r="CW22" s="1925"/>
      <c r="CX22" s="1361"/>
      <c r="CY22" s="1923"/>
      <c r="CZ22" s="1924"/>
      <c r="DA22" s="1924"/>
      <c r="DB22" s="1924"/>
      <c r="DC22" s="1924"/>
      <c r="DD22" s="1844"/>
      <c r="DE22" s="1925"/>
      <c r="DF22" s="1360"/>
      <c r="DG22" s="384"/>
      <c r="DH22" s="1923"/>
      <c r="DI22" s="1924"/>
      <c r="DJ22" s="1924"/>
      <c r="DK22" s="1924"/>
      <c r="DL22" s="1924"/>
      <c r="DM22" s="1844"/>
      <c r="DN22" s="1925"/>
      <c r="DO22" s="1360"/>
      <c r="DP22" s="384"/>
      <c r="DQ22" s="1923"/>
      <c r="DR22" s="1924"/>
      <c r="DS22" s="1924"/>
      <c r="DT22" s="1924"/>
      <c r="DU22" s="1924"/>
      <c r="DV22" s="1844"/>
      <c r="DW22" s="1925"/>
      <c r="DX22" s="1360"/>
      <c r="DY22" s="384"/>
      <c r="DZ22" s="1923"/>
      <c r="EA22" s="1924"/>
      <c r="EB22" s="1924"/>
      <c r="EC22" s="1924"/>
      <c r="ED22" s="1924"/>
      <c r="EE22" s="1844"/>
      <c r="EF22" s="1925"/>
      <c r="EG22" s="1360"/>
      <c r="EH22" s="384"/>
      <c r="EI22" s="1923"/>
      <c r="EJ22" s="1924"/>
      <c r="EK22" s="1924"/>
      <c r="EL22" s="1924"/>
      <c r="EM22" s="1924"/>
      <c r="EN22" s="1844"/>
      <c r="EO22" s="1925"/>
      <c r="EP22" s="1360"/>
      <c r="EQ22" s="384"/>
    </row>
    <row r="23" spans="1:147" s="1158" customFormat="1" ht="18" customHeight="1">
      <c r="A23" s="1362" t="s">
        <v>29</v>
      </c>
      <c r="B23" s="1363">
        <v>46218.27847222222</v>
      </c>
      <c r="C23" s="1363">
        <v>46211.912499999999</v>
      </c>
      <c r="D23" s="1363">
        <v>46212.995138888888</v>
      </c>
      <c r="E23" s="1363">
        <v>46213.064583333333</v>
      </c>
      <c r="F23" s="1363">
        <v>46214.969444444447</v>
      </c>
      <c r="G23" s="1364">
        <v>46215.958333333343</v>
      </c>
      <c r="H23" s="1365">
        <f>IF(IF(B23&lt;&gt;"",1,0)+IF(C23&lt;&gt;"",1,0)+IF(D23&lt;&gt;"",1,0)+IF(E23&lt;&gt;"",1,0)+IF(F23&lt;&gt;"",1,0)+IF(G23&lt;&gt;"",1,0)=0,"",MOD((IF(B23="",0,IF(ISNUMBER(B23),MOD(B23,1),VALUE(LEFT(B23,FIND(":",B23)-1))/24+VALUE(MID(B23,FIND(":",B23)+1,2))/1440)+IF(IF(ISNUMBER(B23),MOD(B23,1),VALUE(LEFT(B23,FIND(":",B23)-1))/24+VALUE(MID(B23,FIND(":",B23)+1,2))/1440)&lt;0.5,1,0))+IF(C23="",0,IF(ISNUMBER(C23),MOD(C23,1),VALUE(LEFT(C23,FIND(":",C23)-1))/24+VALUE(MID(C23,FIND(":",C23)+1,2))/1440)+IF(IF(ISNUMBER(C23),MOD(C23,1),VALUE(LEFT(C23,FIND(":",C23)-1))/24+VALUE(MID(C23,FIND(":",C23)+1,2))/1440)&lt;0.5,1,0))+IF(D23="",0,IF(ISNUMBER(D23),MOD(D23,1),VALUE(LEFT(D23,FIND(":",D23)-1))/24+VALUE(MID(D23,FIND(":",D23)+1,2))/1440)+IF(IF(ISNUMBER(D23),MOD(D23,1),VALUE(LEFT(D23,FIND(":",D23)-1))/24+VALUE(MID(D23,FIND(":",D23)+1,2))/1440)&lt;0.5,1,0))+IF(E23="",0,IF(ISNUMBER(E23),MOD(E23,1),VALUE(LEFT(E23,FIND(":",E23)-1))/24+VALUE(MID(E23,FIND(":",E23)+1,2))/1440)+IF(IF(ISNUMBER(E23),MOD(E23,1),VALUE(LEFT(E23,FIND(":",E23)-1))/24+VALUE(MID(E23,FIND(":",E23)+1,2))/1440)&lt;0.5,1,0))+IF(F23="",0,IF(ISNUMBER(F23),MOD(F23,1),VALUE(LEFT(F23,FIND(":",F23)-1))/24+VALUE(MID(F23,FIND(":",F23)+1,2))/1440)+IF(IF(ISNUMBER(F23),MOD(F23,1),VALUE(LEFT(F23,FIND(":",F23)-1))/24+VALUE(MID(F23,FIND(":",F23)+1,2))/1440)&lt;0.5,1,0))+IF(G23="",0,IF(ISNUMBER(G23),MOD(G23,1),VALUE(LEFT(G23,FIND(":",G23)-1))/24+VALUE(MID(G23,FIND(":",G23)+1,2))/1440)+IF(IF(ISNUMBER(G23),MOD(G23,1),VALUE(LEFT(G23,FIND(":",G23)-1))/24+VALUE(MID(G23,FIND(":",G23)+1,2))/1440)&lt;0.5,1,0)))/(IF(B23&lt;&gt;"",1,0)+IF(C23&lt;&gt;"",1,0)+IF(D23&lt;&gt;"",1,0)+IF(E23&lt;&gt;"",1,0)+IF(F23&lt;&gt;"",1,0)+IF(G23&lt;&gt;"",1,0)),1))</f>
        <v>2.9745370371529134E-2</v>
      </c>
      <c r="I23" s="556"/>
      <c r="J23" s="1366">
        <v>0.94166666666666665</v>
      </c>
      <c r="K23" s="1367">
        <v>46217.916666666657</v>
      </c>
      <c r="L23" s="1363">
        <v>46218.047222222223</v>
      </c>
      <c r="M23" s="1363">
        <v>46219.022916666669</v>
      </c>
      <c r="N23" s="1363">
        <v>46220.972916666673</v>
      </c>
      <c r="O23" s="1363">
        <v>46221.931250000001</v>
      </c>
      <c r="P23" s="1364">
        <v>46222.931250000001</v>
      </c>
      <c r="Q23" s="1368">
        <f t="array" ref="Q23">IF(IF(J23&lt;&gt;"",1,0)+IF(K23&lt;&gt;"",1,0)+IF(L23&lt;&gt;"",1,0)+IF(M23&lt;&gt;"",1,0)+IF(N23&lt;&gt;"",1,0)+IF(O23&lt;&gt;"",1,0)+IF(P23&lt;&gt;"",1,0)=0,"",MOD((IF(J23="",0,IF(ISNUMBER(J23),MOD(J23,1),VALUE(LEFT(J23,FIND(":",J23)-1))/24+VALUE(MID(J23,FIND(":",J23)+1,2))/1440)+IF(IF(ISNUMBER(J23),MOD(J23,1),VALUE(LEFT(J23,FIND(":",J23)-1))/24+VALUE(MID(J23,FIND(":",J23)+1,2))/1440)&lt;0.5,1,0))+IF(K23="",0,IF(ISNUMBER(K23),MOD(K23,1),VALUE(LEFT(K23,FIND(":",K23)-1))/24+VALUE(MID(K23,FIND(":",K23)+1,2))/1440)+IF(IF(ISNUMBER(K23),MOD(K23,1),VALUE(LEFT(K23,FIND(":",K23)-1))/24+VALUE(MID(K23,FIND(":",K23)+1,2))/1440)&lt;0.5,1,0))+IF(L23="",0,IF(ISNUMBER(L23),MOD(L23,1),VALUE(LEFT(L23,FIND(":",L23)-1))/24+VALUE(MID(L23,FIND(":",L23)+1,2))/1440)+IF(IF(ISNUMBER(L23),MOD(L23,1),VALUE(LEFT(L23,FIND(":",L23)-1))/24+VALUE(MID(L23,FIND(":",L23)+1,2))/1440)&lt;0.5,1,0))+IF(M23="",0,IF(ISNUMBER(M23),MOD(M23,1),VALUE(LEFT(M23,FIND(":",M23)-1))/24+VALUE(MID(M23,FIND(":",M23)+1,2))/1440)+IF(IF(ISNUMBER(M23),MOD(M23,1),VALUE(LEFT(M23,FIND(":",M23)-1))/24+VALUE(MID(M23,FIND(":",M23)+1,2))/1440)&lt;0.5,1,0))+IF(N23="",0,IF(ISNUMBER(N23),MOD(N23,1),VALUE(LEFT(N23,FIND(":",N23)-1))/24+VALUE(MID(N23,FIND(":",N23)+1,2))/1440)+IF(IF(ISNUMBER(N23),MOD(N23,1),VALUE(LEFT(N23,FIND(":",N23)-1))/24+VALUE(MID(N23,FIND(":",N23)+1,2))/1440)&lt;0.5,1,0))+IF(O23="",0,IF(ISNUMBER(O23),MOD(O23,1),VALUE(LEFT(O23,FIND(":",O23)-1))/24+VALUE(MID(O23,FIND(":",O23)+1,2))/1440)+IF(IF(ISNUMBER(O23),MOD(O23,1),VALUE(LEFT(O23,FIND(":",O23)-1))/24+VALUE(MID(O23,FIND(":",O23)+1,2))/1440)&lt;0.5,1,0))+IF(P23="",0,IF(ISNUMBER(P23),MOD(P23,1),VALUE(LEFT(P23,FIND(":",P23)-1))/24+VALUE(MID(P23,FIND(":",P23)+1,2))/1440)+IF(IF(ISNUMBER(P23),MOD(P23,1),VALUE(LEFT(P23,FIND(":",P23)-1))/24+VALUE(MID(P23,FIND(":",P23)+1,2))/1440)&lt;0.5,1,0)))/(IF(J23&lt;&gt;"",1,0)+IF(K23&lt;&gt;"",1,0)+IF(L23&lt;&gt;"",1,0)+IF(M23&lt;&gt;"",1,0)+IF(N23&lt;&gt;"",1,0)+IF(O23&lt;&gt;"",1,0)+IF(P23&lt;&gt;"",1,0)),1))</f>
        <v>0.96626984127021076</v>
      </c>
      <c r="R23" s="556"/>
      <c r="S23" s="1366">
        <v>46223.988888888889</v>
      </c>
      <c r="T23" s="1369" t="s">
        <v>30</v>
      </c>
      <c r="U23" s="1363">
        <v>46225.14166666667</v>
      </c>
      <c r="V23" s="1363" t="s">
        <v>31</v>
      </c>
      <c r="W23" s="1363">
        <v>46227.005555555559</v>
      </c>
      <c r="X23" s="1370">
        <v>0.95694444444444449</v>
      </c>
      <c r="Y23" s="1371">
        <v>2.4305555555555559E-2</v>
      </c>
      <c r="Z23" s="1372">
        <f>IF(IF(S23&lt;&gt;"",1,0)+IF(T23&lt;&gt;"",1,0)+IF(U23&lt;&gt;"",1,0)+IF(V23&lt;&gt;"",1,0)+IF(W23&lt;&gt;"",1,0)+IF(X23&lt;&gt;"",1,0)+IF(Y23&lt;&gt;"",1,0)=0,"",MOD((IF(S23="",0,IF(ISNUMBER(S23),MOD(S23,1),VALUE(LEFT(S23,FIND(":",S23)-1))/24+VALUE(MID(S23,FIND(":",S23)+1,2))/1440)+IF(IF(ISNUMBER(S23),MOD(S23,1),VALUE(LEFT(S23,FIND(":",S23)-1))/24+VALUE(MID(S23,FIND(":",S23)+1,2))/1440)&lt;0.5,1,0))+IF(T23="",0,IF(ISNUMBER(T23),MOD(T23,1),VALUE(LEFT(T23,FIND(":",T23)-1))/24+VALUE(MID(T23,FIND(":",T23)+1,2))/1440)+IF(IF(ISNUMBER(T23),MOD(T23,1),VALUE(LEFT(T23,FIND(":",T23)-1))/24+VALUE(MID(T23,FIND(":",T23)+1,2))/1440)&lt;0.5,1,0))+IF(U23="",0,IF(ISNUMBER(U23),MOD(U23,1),VALUE(LEFT(U23,FIND(":",U23)-1))/24+VALUE(MID(U23,FIND(":",U23)+1,2))/1440)+IF(IF(ISNUMBER(U23),MOD(U23,1),VALUE(LEFT(U23,FIND(":",U23)-1))/24+VALUE(MID(U23,FIND(":",U23)+1,2))/1440)&lt;0.5,1,0))+IF(V23="",0,IF(ISNUMBER(V23),MOD(V23,1),VALUE(LEFT(V23,FIND(":",V23)-1))/24+VALUE(MID(V23,FIND(":",V23)+1,2))/1440)+IF(IF(ISNUMBER(V23),MOD(V23,1),VALUE(LEFT(V23,FIND(":",V23)-1))/24+VALUE(MID(V23,FIND(":",V23)+1,2))/1440)&lt;0.5,1,0))+IF(W23="",0,IF(ISNUMBER(W23),MOD(W23,1),VALUE(LEFT(W23,FIND(":",W23)-1))/24+VALUE(MID(W23,FIND(":",W23)+1,2))/1440)+IF(IF(ISNUMBER(W23),MOD(W23,1),VALUE(LEFT(W23,FIND(":",W23)-1))/24+VALUE(MID(W23,FIND(":",W23)+1,2))/1440)&lt;0.5,1,0))+IF(X23="",0,IF(ISNUMBER(X23),MOD(X23,1),VALUE(LEFT(X23,FIND(":",X23)-1))/24+VALUE(MID(X23,FIND(":",X23)+1,2))/1440)+IF(IF(ISNUMBER(X23),MOD(X23,1),VALUE(LEFT(X23,FIND(":",X23)-1))/24+VALUE(MID(X23,FIND(":",X23)+1,2))/1440)&lt;0.5,1,0))+IF(Y23="",0,IF(ISNUMBER(Y23),MOD(Y23,1),VALUE(LEFT(Y23,FIND(":",Y23)-1))/24+VALUE(MID(Y23,FIND(":",Y23)+1,2))/1440)+IF(IF(ISNUMBER(Y23),MOD(Y23,1),VALUE(LEFT(Y23,FIND(":",Y23)-1))/24+VALUE(MID(Y23,FIND(":",Y23)+1,2))/1440)&lt;0.5,1,0)))/(IF(S23&lt;&gt;"",1,0)+IF(T23&lt;&gt;"",1,0)+IF(U23&lt;&gt;"",1,0)+IF(V23&lt;&gt;"",1,0)+IF(W23&lt;&gt;"",1,0)+IF(X23&lt;&gt;"",1,0)+IF(Y23&lt;&gt;"",1,0)),1))</f>
        <v>3.3928571429587828E-2</v>
      </c>
      <c r="AA23" s="1366">
        <v>0.96875</v>
      </c>
      <c r="AB23" s="1369" t="s">
        <v>32</v>
      </c>
      <c r="AC23" s="1363">
        <v>0.94791666666666663</v>
      </c>
      <c r="AD23" s="1369" t="s">
        <v>33</v>
      </c>
      <c r="AE23" s="1363">
        <v>0.92986111111111114</v>
      </c>
      <c r="AF23" s="1370">
        <v>0.1645833333333333</v>
      </c>
      <c r="AG23" s="1371">
        <v>0.91805555555555551</v>
      </c>
      <c r="AH23" s="1368">
        <f>IF(IF(AA23&lt;&gt;"",1,0)+IF(AB23&lt;&gt;"",1,0)+IF(AC23&lt;&gt;"",1,0)+IF(AD23&lt;&gt;"",1,0)+IF(AE23&lt;&gt;"",1,0)+IF(AF23&lt;&gt;"",1,0)+IF(AG23&lt;&gt;"",1,0)=0,"",MOD((IF(AA23="",0,IF(ISNUMBER(AA23),MOD(AA23,1),VALUE(LEFT(AA23,FIND(":",AA23)-1))/24+VALUE(MID(AA23,FIND(":",AA23)+1,2))/1440)+IF(IF(ISNUMBER(AA23),MOD(AA23,1),VALUE(LEFT(AA23,FIND(":",AA23)-1))/24+VALUE(MID(AA23,FIND(":",AA23)+1,2))/1440)&lt;0.5,1,0))+IF(AB23="",0,IF(ISNUMBER(AB23),MOD(AB23,1),VALUE(LEFT(AB23,FIND(":",AB23)-1))/24+VALUE(MID(AB23,FIND(":",AB23)+1,2))/1440)+IF(IF(ISNUMBER(AB23),MOD(AB23,1),VALUE(LEFT(AB23,FIND(":",AB23)-1))/24+VALUE(MID(AB23,FIND(":",AB23)+1,2))/1440)&lt;0.5,1,0))+IF(AC23="",0,IF(ISNUMBER(AC23),MOD(AC23,1),VALUE(LEFT(AC23,FIND(":",AC23)-1))/24+VALUE(MID(AC23,FIND(":",AC23)+1,2))/1440)+IF(IF(ISNUMBER(AC23),MOD(AC23,1),VALUE(LEFT(AC23,FIND(":",AC23)-1))/24+VALUE(MID(AC23,FIND(":",AC23)+1,2))/1440)&lt;0.5,1,0))+IF(AD23="",0,IF(ISNUMBER(AD23),MOD(AD23,1),VALUE(LEFT(AD23,FIND(":",AD23)-1))/24+VALUE(MID(AD23,FIND(":",AD23)+1,2))/1440)+IF(IF(ISNUMBER(AD23),MOD(AD23,1),VALUE(LEFT(AD23,FIND(":",AD23)-1))/24+VALUE(MID(AD23,FIND(":",AD23)+1,2))/1440)&lt;0.5,1,0))+IF(AE23="",0,IF(ISNUMBER(AE23),MOD(AE23,1),VALUE(LEFT(AE23,FIND(":",AE23)-1))/24+VALUE(MID(AE23,FIND(":",AE23)+1,2))/1440)+IF(IF(ISNUMBER(AE23),MOD(AE23,1),VALUE(LEFT(AE23,FIND(":",AE23)-1))/24+VALUE(MID(AE23,FIND(":",AE23)+1,2))/1440)&lt;0.5,1,0))+IF(AF23="",0,IF(ISNUMBER(AF23),MOD(AF23,1),VALUE(LEFT(AF23,FIND(":",AF23)-1))/24+VALUE(MID(AF23,FIND(":",AF23)+1,2))/1440)+IF(IF(ISNUMBER(AF23),MOD(AF23,1),VALUE(LEFT(AF23,FIND(":",AF23)-1))/24+VALUE(MID(AF23,FIND(":",AF23)+1,2))/1440)&lt;0.5,1,0))+IF(AG23="",0,IF(ISNUMBER(AG23),MOD(AG23,1),VALUE(LEFT(AG23,FIND(":",AG23)-1))/24+VALUE(MID(AG23,FIND(":",AG23)+1,2))/1440)+IF(IF(ISNUMBER(AG23),MOD(AG23,1),VALUE(LEFT(AG23,FIND(":",AG23)-1))/24+VALUE(MID(AG23,FIND(":",AG23)+1,2))/1440)&lt;0.5,1,0)))/(IF(AA23&lt;&gt;"",1,0)+IF(AB23&lt;&gt;"",1,0)+IF(AC23&lt;&gt;"",1,0)+IF(AD23&lt;&gt;"",1,0)+IF(AE23&lt;&gt;"",1,0)+IF(AF23&lt;&gt;"",1,0)+IF(AG23&lt;&gt;"",1,0)),1))</f>
        <v>0.97361111111111109</v>
      </c>
      <c r="AI23" s="1373">
        <v>0.95833333333333337</v>
      </c>
      <c r="AJ23" s="1369" t="s">
        <v>34</v>
      </c>
      <c r="AK23" s="1363">
        <v>0.94652777777777775</v>
      </c>
      <c r="AL23" s="1369" t="s">
        <v>35</v>
      </c>
      <c r="AM23" s="1363">
        <v>0.93472222222222223</v>
      </c>
      <c r="AN23" s="1370">
        <v>1</v>
      </c>
      <c r="AO23" s="1371">
        <v>1.0208333333333333</v>
      </c>
      <c r="AP23" s="1368">
        <f>IF(IF(AI23&lt;&gt;"",1,0)+IF(AJ23&lt;&gt;"",1,0)+IF(AK23&lt;&gt;"",1,0)+IF(AL23&lt;&gt;"",1,0)+IF(AM23&lt;&gt;"",1,0)+IF(AN23&lt;&gt;"",1,0)+IF(AO23&lt;&gt;"",1,0)=0,"",MOD((IF(AI23="",0,IF(ISNUMBER(AI23),MOD(AI23,1),VALUE(LEFT(AI23,FIND(":",AI23)-1))/24+VALUE(MID(AI23,FIND(":",AI23)+1,2))/1440)+IF(IF(ISNUMBER(AI23),MOD(AI23,1),VALUE(LEFT(AI23,FIND(":",AI23)-1))/24+VALUE(MID(AI23,FIND(":",AI23)+1,2))/1440)&lt;0.5,1,0))+IF(AJ23="",0,IF(ISNUMBER(AJ23),MOD(AJ23,1),VALUE(LEFT(AJ23,FIND(":",AJ23)-1))/24+VALUE(MID(AJ23,FIND(":",AJ23)+1,2))/1440)+IF(IF(ISNUMBER(AJ23),MOD(AJ23,1),VALUE(LEFT(AJ23,FIND(":",AJ23)-1))/24+VALUE(MID(AJ23,FIND(":",AJ23)+1,2))/1440)&lt;0.5,1,0))+IF(AK23="",0,IF(ISNUMBER(AK23),MOD(AK23,1),VALUE(LEFT(AK23,FIND(":",AK23)-1))/24+VALUE(MID(AK23,FIND(":",AK23)+1,2))/1440)+IF(IF(ISNUMBER(AK23),MOD(AK23,1),VALUE(LEFT(AK23,FIND(":",AK23)-1))/24+VALUE(MID(AK23,FIND(":",AK23)+1,2))/1440)&lt;0.5,1,0))+IF(AL23="",0,IF(ISNUMBER(AL23),MOD(AL23,1),VALUE(LEFT(AL23,FIND(":",AL23)-1))/24+VALUE(MID(AL23,FIND(":",AL23)+1,2))/1440)+IF(IF(ISNUMBER(AL23),MOD(AL23,1),VALUE(LEFT(AL23,FIND(":",AL23)-1))/24+VALUE(MID(AL23,FIND(":",AL23)+1,2))/1440)&lt;0.5,1,0))+IF(AM23="",0,IF(ISNUMBER(AM23),MOD(AM23,1),VALUE(LEFT(AM23,FIND(":",AM23)-1))/24+VALUE(MID(AM23,FIND(":",AM23)+1,2))/1440)+IF(IF(ISNUMBER(AM23),MOD(AM23,1),VALUE(LEFT(AM23,FIND(":",AM23)-1))/24+VALUE(MID(AM23,FIND(":",AM23)+1,2))/1440)&lt;0.5,1,0))+IF(AN23="",0,IF(ISNUMBER(AN23),MOD(AN23,1),VALUE(LEFT(AN23,FIND(":",AN23)-1))/24+VALUE(MID(AN23,FIND(":",AN23)+1,2))/1440)+IF(IF(ISNUMBER(AN23),MOD(AN23,1),VALUE(LEFT(AN23,FIND(":",AN23)-1))/24+VALUE(MID(AN23,FIND(":",AN23)+1,2))/1440)&lt;0.5,1,0))+IF(AO23="",0,IF(ISNUMBER(AO23),MOD(AO23,1),VALUE(LEFT(AO23,FIND(":",AO23)-1))/24+VALUE(MID(AO23,FIND(":",AO23)+1,2))/1440)+IF(IF(ISNUMBER(AO23),MOD(AO23,1),VALUE(LEFT(AO23,FIND(":",AO23)-1))/24+VALUE(MID(AO23,FIND(":",AO23)+1,2))/1440)&lt;0.5,1,0)))/(IF(AI23&lt;&gt;"",1,0)+IF(AJ23&lt;&gt;"",1,0)+IF(AK23&lt;&gt;"",1,0)+IF(AL23&lt;&gt;"",1,0)+IF(AM23&lt;&gt;"",1,0)+IF(AN23&lt;&gt;"",1,0)+IF(AO23&lt;&gt;"",1,0)),1))</f>
        <v>0.97876984126984123</v>
      </c>
      <c r="AQ23" s="556"/>
      <c r="AR23" s="1373">
        <v>8.3333333333333329E-2</v>
      </c>
      <c r="AS23" s="1369" t="s">
        <v>36</v>
      </c>
      <c r="AT23" s="1363">
        <v>0.15138888888888888</v>
      </c>
      <c r="AU23" s="1369" t="s">
        <v>37</v>
      </c>
      <c r="AV23" s="1363">
        <v>0.90694444444444444</v>
      </c>
      <c r="AW23" s="1370">
        <v>0.20833333333333334</v>
      </c>
      <c r="AX23" s="1371">
        <v>0.19166666666666668</v>
      </c>
      <c r="AY23" s="1368">
        <f>IF(IF(AR23&lt;&gt;"",1,0)+IF(AS23&lt;&gt;"",1,0)+IF(AT23&lt;&gt;"",1,0)+IF(AU23&lt;&gt;"",1,0)+IF(AV23&lt;&gt;"",1,0)+IF(AW23&lt;&gt;"",1,0)+IF(AX23&lt;&gt;"",1,0)=0,"",MOD((IF(AR23="",0,IF(ISNUMBER(AR23),MOD(AR23,1),VALUE(LEFT(AR23,FIND(":",AR23)-1))/24+VALUE(MID(AR23,FIND(":",AR23)+1,2))/1440)+IF(IF(ISNUMBER(AR23),MOD(AR23,1),VALUE(LEFT(AR23,FIND(":",AR23)-1))/24+VALUE(MID(AR23,FIND(":",AR23)+1,2))/1440)&lt;0.5,1,0))+IF(AS23="",0,IF(ISNUMBER(AS23),MOD(AS23,1),VALUE(LEFT(AS23,FIND(":",AS23)-1))/24+VALUE(MID(AS23,FIND(":",AS23)+1,2))/1440)+IF(IF(ISNUMBER(AS23),MOD(AS23,1),VALUE(LEFT(AS23,FIND(":",AS23)-1))/24+VALUE(MID(AS23,FIND(":",AS23)+1,2))/1440)&lt;0.5,1,0))+IF(AT23="",0,IF(ISNUMBER(AT23),MOD(AT23,1),VALUE(LEFT(AT23,FIND(":",AT23)-1))/24+VALUE(MID(AT23,FIND(":",AT23)+1,2))/1440)+IF(IF(ISNUMBER(AT23),MOD(AT23,1),VALUE(LEFT(AT23,FIND(":",AT23)-1))/24+VALUE(MID(AT23,FIND(":",AT23)+1,2))/1440)&lt;0.5,1,0))+IF(AU23="",0,IF(ISNUMBER(AU23),MOD(AU23,1),VALUE(LEFT(AU23,FIND(":",AU23)-1))/24+VALUE(MID(AU23,FIND(":",AU23)+1,2))/1440)+IF(IF(ISNUMBER(AU23),MOD(AU23,1),VALUE(LEFT(AU23,FIND(":",AU23)-1))/24+VALUE(MID(AU23,FIND(":",AU23)+1,2))/1440)&lt;0.5,1,0))+IF(AV23="",0,IF(ISNUMBER(AV23),MOD(AV23,1),VALUE(LEFT(AV23,FIND(":",AV23)-1))/24+VALUE(MID(AV23,FIND(":",AV23)+1,2))/1440)+IF(IF(ISNUMBER(AV23),MOD(AV23,1),VALUE(LEFT(AV23,FIND(":",AV23)-1))/24+VALUE(MID(AV23,FIND(":",AV23)+1,2))/1440)&lt;0.5,1,0))+IF(AW23="",0,IF(ISNUMBER(AW23),MOD(AW23,1),VALUE(LEFT(AW23,FIND(":",AW23)-1))/24+VALUE(MID(AW23,FIND(":",AW23)+1,2))/1440)+IF(IF(ISNUMBER(AW23),MOD(AW23,1),VALUE(LEFT(AW23,FIND(":",AW23)-1))/24+VALUE(MID(AW23,FIND(":",AW23)+1,2))/1440)&lt;0.5,1,0))+IF(AX23="",0,IF(ISNUMBER(AX23),MOD(AX23,1),VALUE(LEFT(AX23,FIND(":",AX23)-1))/24+VALUE(MID(AX23,FIND(":",AX23)+1,2))/1440)+IF(IF(ISNUMBER(AX23),MOD(AX23,1),VALUE(LEFT(AX23,FIND(":",AX23)-1))/24+VALUE(MID(AX23,FIND(":",AX23)+1,2))/1440)&lt;0.5,1,0)))/(IF(AR23&lt;&gt;"",1,0)+IF(AS23&lt;&gt;"",1,0)+IF(AT23&lt;&gt;"",1,0)+IF(AU23&lt;&gt;"",1,0)+IF(AV23&lt;&gt;"",1,0)+IF(AW23&lt;&gt;"",1,0)+IF(AX23&lt;&gt;"",1,0)),1))</f>
        <v>6.7361111111110983E-2</v>
      </c>
      <c r="AZ23" s="556"/>
      <c r="BA23" s="1373">
        <v>0.94444444444444442</v>
      </c>
      <c r="BB23" s="1369" t="s">
        <v>38</v>
      </c>
      <c r="BC23" s="1363">
        <v>0.98472222222222228</v>
      </c>
      <c r="BD23" s="1374" t="s">
        <v>39</v>
      </c>
      <c r="BE23" s="1374" t="s">
        <v>39</v>
      </c>
      <c r="BF23" s="1374" t="s">
        <v>39</v>
      </c>
      <c r="BG23" s="1364">
        <v>2.0833333333333332E-2</v>
      </c>
      <c r="BH23" s="1368">
        <f>IF(IF(BA23&lt;&gt;"",1,0)+IF(BB23&lt;&gt;"",1,0)+IF(BC23&lt;&gt;"",1,0)+IF(BD23&lt;&gt;"",1,0)+IF(BE23&lt;&gt;"",1,0)+IF(BF23&lt;&gt;"",1,0)+IF(BG23&lt;&gt;"",1,0)=0,"",MOD((IF(BA23="",0,IF(ISNUMBER(BA23),MOD(BA23,1),VALUE(LEFT(BA23,FIND(":",BA23)-1))/24+VALUE(MID(BA23,FIND(":",BA23)+1,2))/1440)+IF(IF(ISNUMBER(BA23),MOD(BA23,1),VALUE(LEFT(BA23,FIND(":",BA23)-1))/24+VALUE(MID(BA23,FIND(":",BA23)+1,2))/1440)&lt;0.5,1,0))+IF(BB23="",0,IF(ISNUMBER(BB23),MOD(BB23,1),VALUE(LEFT(BB23,FIND(":",BB23)-1))/24+VALUE(MID(BB23,FIND(":",BB23)+1,2))/1440)+IF(IF(ISNUMBER(BB23),MOD(BB23,1),VALUE(LEFT(BB23,FIND(":",BB23)-1))/24+VALUE(MID(BB23,FIND(":",BB23)+1,2))/1440)&lt;0.5,1,0))+IF(BC23="",0,IF(ISNUMBER(BC23),MOD(BC23,1),VALUE(LEFT(BC23,FIND(":",BC23)-1))/24+VALUE(MID(BC23,FIND(":",BC23)+1,2))/1440)+IF(IF(ISNUMBER(BC23),MOD(BC23,1),VALUE(LEFT(BC23,FIND(":",BC23)-1))/24+VALUE(MID(BC23,FIND(":",BC23)+1,2))/1440)&lt;0.5,1,0))+IF(BD23="",0,IF(ISNUMBER(BD23),MOD(BD23,1),VALUE(LEFT(BD23,FIND(":",BD23)-1))/24+VALUE(MID(BD23,FIND(":",BD23)+1,2))/1440)+IF(IF(ISNUMBER(BD23),MOD(BD23,1),VALUE(LEFT(BD23,FIND(":",BD23)-1))/24+VALUE(MID(BD23,FIND(":",BD23)+1,2))/1440)&lt;0.5,1,0))+IF(BE23="",0,IF(ISNUMBER(BE23),MOD(BE23,1),VALUE(LEFT(BE23,FIND(":",BE23)-1))/24+VALUE(MID(BE23,FIND(":",BE23)+1,2))/1440)+IF(IF(ISNUMBER(BE23),MOD(BE23,1),VALUE(LEFT(BE23,FIND(":",BE23)-1))/24+VALUE(MID(BE23,FIND(":",BE23)+1,2))/1440)&lt;0.5,1,0))+IF(BF23="",0,IF(ISNUMBER(BF23),MOD(BF23,1),VALUE(LEFT(BF23,FIND(":",BF23)-1))/24+VALUE(MID(BF23,FIND(":",BF23)+1,2))/1440)+IF(IF(ISNUMBER(BF23),MOD(BF23,1),VALUE(LEFT(BF23,FIND(":",BF23)-1))/24+VALUE(MID(BF23,FIND(":",BF23)+1,2))/1440)&lt;0.5,1,0))+IF(BG23="",0,IF(ISNUMBER(BG23),MOD(BG23,1),VALUE(LEFT(BG23,FIND(":",BG23)-1))/24+VALUE(MID(BG23,FIND(":",BG23)+1,2))/1440)+IF(IF(ISNUMBER(BG23),MOD(BG23,1),VALUE(LEFT(BG23,FIND(":",BG23)-1))/24+VALUE(MID(BG23,FIND(":",BG23)+1,2))/1440)&lt;0.5,1,0)))/(IF(BA23&lt;&gt;"",1,0)+IF(BB23&lt;&gt;"",1,0)+IF(BC23&lt;&gt;"",1,0)+IF(BD23&lt;&gt;"",1,0)+IF(BE23&lt;&gt;"",1,0)+IF(BF23&lt;&gt;"",1,0)+IF(BG23&lt;&gt;"",1,0)),1))</f>
        <v>6.7261904761904967E-2</v>
      </c>
      <c r="BI23" s="556"/>
      <c r="BJ23" s="1373"/>
      <c r="BK23" s="1369"/>
      <c r="BL23" s="1363"/>
      <c r="BM23" s="1363">
        <v>0.14583333333333334</v>
      </c>
      <c r="BN23" s="1369" t="s">
        <v>40</v>
      </c>
      <c r="BO23" s="1370">
        <v>0.9375</v>
      </c>
      <c r="BP23" s="1371">
        <v>1.0208333333333333</v>
      </c>
      <c r="BQ23" s="1368">
        <f>IF(IF(BJ23&lt;&gt;"",1,0)+IF(BK23&lt;&gt;"",1,0)+IF(BL23&lt;&gt;"",1,0)+IF(BM23&lt;&gt;"",1,0)+IF(BN23&lt;&gt;"",1,0)+IF(BO23&lt;&gt;"",1,0)+IF(BP23&lt;&gt;"",1,0)=0,"",MOD((IF(BJ23="",0,IF(ISNUMBER(BJ23),MOD(BJ23,1),VALUE(LEFT(BJ23,FIND(":",BJ23)-1))/24+VALUE(MID(BJ23,FIND(":",BJ23)+1,2))/1440)+IF(IF(ISNUMBER(BJ23),MOD(BJ23,1),VALUE(LEFT(BJ23,FIND(":",BJ23)-1))/24+VALUE(MID(BJ23,FIND(":",BJ23)+1,2))/1440)&lt;0.5,1,0))+IF(BK23="",0,IF(ISNUMBER(BK23),MOD(BK23,1),VALUE(LEFT(BK23,FIND(":",BK23)-1))/24+VALUE(MID(BK23,FIND(":",BK23)+1,2))/1440)+IF(IF(ISNUMBER(BK23),MOD(BK23,1),VALUE(LEFT(BK23,FIND(":",BK23)-1))/24+VALUE(MID(BK23,FIND(":",BK23)+1,2))/1440)&lt;0.5,1,0))+IF(BL23="",0,IF(ISNUMBER(BL23),MOD(BL23,1),VALUE(LEFT(BL23,FIND(":",BL23)-1))/24+VALUE(MID(BL23,FIND(":",BL23)+1,2))/1440)+IF(IF(ISNUMBER(BL23),MOD(BL23,1),VALUE(LEFT(BL23,FIND(":",BL23)-1))/24+VALUE(MID(BL23,FIND(":",BL23)+1,2))/1440)&lt;0.5,1,0))+IF(BM23="",0,IF(ISNUMBER(BM23),MOD(BM23,1),VALUE(LEFT(BM23,FIND(":",BM23)-1))/24+VALUE(MID(BM23,FIND(":",BM23)+1,2))/1440)+IF(IF(ISNUMBER(BM23),MOD(BM23,1),VALUE(LEFT(BM23,FIND(":",BM23)-1))/24+VALUE(MID(BM23,FIND(":",BM23)+1,2))/1440)&lt;0.5,1,0))+IF(BN23="",0,IF(ISNUMBER(BN23),MOD(BN23,1),VALUE(LEFT(BN23,FIND(":",BN23)-1))/24+VALUE(MID(BN23,FIND(":",BN23)+1,2))/1440)+IF(IF(ISNUMBER(BN23),MOD(BN23,1),VALUE(LEFT(BN23,FIND(":",BN23)-1))/24+VALUE(MID(BN23,FIND(":",BN23)+1,2))/1440)&lt;0.5,1,0))+IF(BO23="",0,IF(ISNUMBER(BO23),MOD(BO23,1),VALUE(LEFT(BO23,FIND(":",BO23)-1))/24+VALUE(MID(BO23,FIND(":",BO23)+1,2))/1440)+IF(IF(ISNUMBER(BO23),MOD(BO23,1),VALUE(LEFT(BO23,FIND(":",BO23)-1))/24+VALUE(MID(BO23,FIND(":",BO23)+1,2))/1440)&lt;0.5,1,0))+IF(BP23="",0,IF(ISNUMBER(BP23),MOD(BP23,1),VALUE(LEFT(BP23,FIND(":",BP23)-1))/24+VALUE(MID(BP23,FIND(":",BP23)+1,2))/1440)+IF(IF(ISNUMBER(BP23),MOD(BP23,1),VALUE(LEFT(BP23,FIND(":",BP23)-1))/24+VALUE(MID(BP23,FIND(":",BP23)+1,2))/1440)&lt;0.5,1,0)))/(IF(BJ23&lt;&gt;"",1,0)+IF(BK23&lt;&gt;"",1,0)+IF(BL23&lt;&gt;"",1,0)+IF(BM23&lt;&gt;"",1,0)+IF(BN23&lt;&gt;"",1,0)+IF(BO23&lt;&gt;"",1,0)+IF(BP23&lt;&gt;"",1,0)),1))</f>
        <v>4.4444444444444287E-2</v>
      </c>
      <c r="BR23" s="556"/>
      <c r="BS23" s="1373">
        <v>8.3333333333333329E-2</v>
      </c>
      <c r="BT23" s="1369" t="s">
        <v>41</v>
      </c>
      <c r="BU23" s="1363">
        <v>0.97916666666666663</v>
      </c>
      <c r="BV23" s="1369" t="s">
        <v>42</v>
      </c>
      <c r="BW23" s="1363">
        <v>0.90694444444444444</v>
      </c>
      <c r="BX23" s="1370">
        <v>0.92013888888888884</v>
      </c>
      <c r="BY23" s="1371">
        <v>0.99097222222222225</v>
      </c>
      <c r="BZ23" s="1372">
        <f>IF(IF(BS23&lt;&gt;"",1,0)+IF(BT23&lt;&gt;"",1,0)+IF(BU23&lt;&gt;"",1,0)+IF(BV23&lt;&gt;"",1,0)+IF(BW23&lt;&gt;"",1,0)+IF(BX23&lt;&gt;"",1,0)+IF(BY23&lt;&gt;"",1,0)=0,"",MOD((IF(BS23="",0,IF(ISNUMBER(BS23),MOD(BS23,1),VALUE(LEFT(BS23,FIND(":",BS23)-1))/24+VALUE(MID(BS23,FIND(":",BS23)+1,2))/1440)+IF(IF(ISNUMBER(BS23),MOD(BS23,1),VALUE(LEFT(BS23,FIND(":",BS23)-1))/24+VALUE(MID(BS23,FIND(":",BS23)+1,2))/1440)&lt;0.5,1,0))+IF(BT23="",0,IF(ISNUMBER(BT23),MOD(BT23,1),VALUE(LEFT(BT23,FIND(":",BT23)-1))/24+VALUE(MID(BT23,FIND(":",BT23)+1,2))/1440)+IF(IF(ISNUMBER(BT23),MOD(BT23,1),VALUE(LEFT(BT23,FIND(":",BT23)-1))/24+VALUE(MID(BT23,FIND(":",BT23)+1,2))/1440)&lt;0.5,1,0))+IF(BU23="",0,IF(ISNUMBER(BU23),MOD(BU23,1),VALUE(LEFT(BU23,FIND(":",BU23)-1))/24+VALUE(MID(BU23,FIND(":",BU23)+1,2))/1440)+IF(IF(ISNUMBER(BU23),MOD(BU23,1),VALUE(LEFT(BU23,FIND(":",BU23)-1))/24+VALUE(MID(BU23,FIND(":",BU23)+1,2))/1440)&lt;0.5,1,0))+IF(BV23="",0,IF(ISNUMBER(BV23),MOD(BV23,1),VALUE(LEFT(BV23,FIND(":",BV23)-1))/24+VALUE(MID(BV23,FIND(":",BV23)+1,2))/1440)+IF(IF(ISNUMBER(BV23),MOD(BV23,1),VALUE(LEFT(BV23,FIND(":",BV23)-1))/24+VALUE(MID(BV23,FIND(":",BV23)+1,2))/1440)&lt;0.5,1,0))+IF(BW23="",0,IF(ISNUMBER(BW23),MOD(BW23,1),VALUE(LEFT(BW23,FIND(":",BW23)-1))/24+VALUE(MID(BW23,FIND(":",BW23)+1,2))/1440)+IF(IF(ISNUMBER(BW23),MOD(BW23,1),VALUE(LEFT(BW23,FIND(":",BW23)-1))/24+VALUE(MID(BW23,FIND(":",BW23)+1,2))/1440)&lt;0.5,1,0))+IF(BX23="",0,IF(ISNUMBER(BX23),MOD(BX23,1),VALUE(LEFT(BX23,FIND(":",BX23)-1))/24+VALUE(MID(BX23,FIND(":",BX23)+1,2))/1440)+IF(IF(ISNUMBER(BX23),MOD(BX23,1),VALUE(LEFT(BX23,FIND(":",BX23)-1))/24+VALUE(MID(BX23,FIND(":",BX23)+1,2))/1440)&lt;0.5,1,0))+IF(BY23="",0,IF(ISNUMBER(BY23),MOD(BY23,1),VALUE(LEFT(BY23,FIND(":",BY23)-1))/24+VALUE(MID(BY23,FIND(":",BY23)+1,2))/1440)+IF(IF(ISNUMBER(BY23),MOD(BY23,1),VALUE(LEFT(BY23,FIND(":",BY23)-1))/24+VALUE(MID(BY23,FIND(":",BY23)+1,2))/1440)&lt;0.5,1,0)))/(IF(BS23&lt;&gt;"",1,0)+IF(BT23&lt;&gt;"",1,0)+IF(BU23&lt;&gt;"",1,0)+IF(BV23&lt;&gt;"",1,0)+IF(BW23&lt;&gt;"",1,0)+IF(BX23&lt;&gt;"",1,0)+IF(BY23&lt;&gt;"",1,0)),1))</f>
        <v>0.97410714285714284</v>
      </c>
      <c r="CA23" s="1366">
        <v>0.92569444444444449</v>
      </c>
      <c r="CB23" s="1369" t="s">
        <v>43</v>
      </c>
      <c r="CC23" s="1363">
        <v>0.97916666666666663</v>
      </c>
      <c r="CD23" s="1363">
        <v>0.90277777777777779</v>
      </c>
      <c r="CE23" s="1363">
        <v>0.90625</v>
      </c>
      <c r="CF23" s="1363">
        <v>0.90972222222222221</v>
      </c>
      <c r="CG23" s="1371">
        <v>1</v>
      </c>
      <c r="CH23" s="1372">
        <f>IF(IF(CA23&lt;&gt;"",1,0)+IF(CB23&lt;&gt;"",1,0)+IF(CC23&lt;&gt;"",1,0)+IF(CD23&lt;&gt;"",1,0)+IF(CE23&lt;&gt;"",1,0)+IF(CF23&lt;&gt;"",1,0)+IF(CG23&lt;&gt;"",1,0)=0,"",MOD((IF(CA23="",0,IF(ISNUMBER(CA23),MOD(CA23,1),VALUE(LEFT(CA23,FIND(":",CA23)-1))/24+VALUE(MID(CA23,FIND(":",CA23)+1,2))/1440)+IF(IF(ISNUMBER(CA23),MOD(CA23,1),VALUE(LEFT(CA23,FIND(":",CA23)-1))/24+VALUE(MID(CA23,FIND(":",CA23)+1,2))/1440)&lt;0.5,1,0))+IF(CB23="",0,IF(ISNUMBER(CB23),MOD(CB23,1),VALUE(LEFT(CB23,FIND(":",CB23)-1))/24+VALUE(MID(CB23,FIND(":",CB23)+1,2))/1440)+IF(IF(ISNUMBER(CB23),MOD(CB23,1),VALUE(LEFT(CB23,FIND(":",CB23)-1))/24+VALUE(MID(CB23,FIND(":",CB23)+1,2))/1440)&lt;0.5,1,0))+IF(CC23="",0,IF(ISNUMBER(CC23),MOD(CC23,1),VALUE(LEFT(CC23,FIND(":",CC23)-1))/24+VALUE(MID(CC23,FIND(":",CC23)+1,2))/1440)+IF(IF(ISNUMBER(CC23),MOD(CC23,1),VALUE(LEFT(CC23,FIND(":",CC23)-1))/24+VALUE(MID(CC23,FIND(":",CC23)+1,2))/1440)&lt;0.5,1,0))+IF(CD23="",0,IF(ISNUMBER(CD23),MOD(CD23,1),VALUE(LEFT(CD23,FIND(":",CD23)-1))/24+VALUE(MID(CD23,FIND(":",CD23)+1,2))/1440)+IF(IF(ISNUMBER(CD23),MOD(CD23,1),VALUE(LEFT(CD23,FIND(":",CD23)-1))/24+VALUE(MID(CD23,FIND(":",CD23)+1,2))/1440)&lt;0.5,1,0))+IF(CE23="",0,IF(ISNUMBER(CE23),MOD(CE23,1),VALUE(LEFT(CE23,FIND(":",CE23)-1))/24+VALUE(MID(CE23,FIND(":",CE23)+1,2))/1440)+IF(IF(ISNUMBER(CE23),MOD(CE23,1),VALUE(LEFT(CE23,FIND(":",CE23)-1))/24+VALUE(MID(CE23,FIND(":",CE23)+1,2))/1440)&lt;0.5,1,0))+IF(CF23="",0,IF(ISNUMBER(CF23),MOD(CF23,1),VALUE(LEFT(CF23,FIND(":",CF23)-1))/24+VALUE(MID(CF23,FIND(":",CF23)+1,2))/1440)+IF(IF(ISNUMBER(CF23),MOD(CF23,1),VALUE(LEFT(CF23,FIND(":",CF23)-1))/24+VALUE(MID(CF23,FIND(":",CF23)+1,2))/1440)&lt;0.5,1,0))+IF(CG23="",0,IF(ISNUMBER(CG23),MOD(CG23,1),VALUE(LEFT(CG23,FIND(":",CG23)-1))/24+VALUE(MID(CG23,FIND(":",CG23)+1,2))/1440)+IF(IF(ISNUMBER(CG23),MOD(CG23,1),VALUE(LEFT(CG23,FIND(":",CG23)-1))/24+VALUE(MID(CG23,FIND(":",CG23)+1,2))/1440)&lt;0.5,1,0)))/(IF(CA23&lt;&gt;"",1,0)+IF(CB23&lt;&gt;"",1,0)+IF(CC23&lt;&gt;"",1,0)+IF(CD23&lt;&gt;"",1,0)+IF(CE23&lt;&gt;"",1,0)+IF(CF23&lt;&gt;"",1,0)+IF(CG23&lt;&gt;"",1,0)),1))</f>
        <v>0.94335317460317458</v>
      </c>
      <c r="CI23" s="1366">
        <v>0.91666666666666663</v>
      </c>
      <c r="CJ23" s="1375" t="s">
        <v>44</v>
      </c>
      <c r="CK23" s="1363">
        <v>0.97916666666666663</v>
      </c>
      <c r="CL23" s="1363">
        <v>0.91666666666666663</v>
      </c>
      <c r="CM23" s="1363">
        <v>0.91666666666666663</v>
      </c>
      <c r="CN23" s="1363">
        <v>0.91319444444444442</v>
      </c>
      <c r="CO23" s="1371">
        <v>0.99305555555555558</v>
      </c>
      <c r="CP23" s="1372">
        <f>IF(IF(CI23&lt;&gt;"",1,0)+IF(CJ23&lt;&gt;"",1,0)+IF(CK23&lt;&gt;"",1,0)+IF(CL23&lt;&gt;"",1,0)+IF(CM23&lt;&gt;"",1,0)+IF(CN23&lt;&gt;"",1,0)+IF(CO23&lt;&gt;"",1,0)=0,"",MOD((IF(CI23="",0,IF(ISNUMBER(CI23),MOD(CI23,1),VALUE(LEFT(CI23,FIND(":",CI23)-1))/24+VALUE(MID(CI23,FIND(":",CI23)+1,2))/1440)+IF(IF(ISNUMBER(CI23),MOD(CI23,1),VALUE(LEFT(CI23,FIND(":",CI23)-1))/24+VALUE(MID(CI23,FIND(":",CI23)+1,2))/1440)&lt;0.5,1,0))+IF(CJ23="",0,IF(ISNUMBER(CJ23),MOD(CJ23,1),VALUE(LEFT(CJ23,FIND(":",CJ23)-1))/24+VALUE(MID(CJ23,FIND(":",CJ23)+1,2))/1440)+IF(IF(ISNUMBER(CJ23),MOD(CJ23,1),VALUE(LEFT(CJ23,FIND(":",CJ23)-1))/24+VALUE(MID(CJ23,FIND(":",CJ23)+1,2))/1440)&lt;0.5,1,0))+IF(CK23="",0,IF(ISNUMBER(CK23),MOD(CK23,1),VALUE(LEFT(CK23,FIND(":",CK23)-1))/24+VALUE(MID(CK23,FIND(":",CK23)+1,2))/1440)+IF(IF(ISNUMBER(CK23),MOD(CK23,1),VALUE(LEFT(CK23,FIND(":",CK23)-1))/24+VALUE(MID(CK23,FIND(":",CK23)+1,2))/1440)&lt;0.5,1,0))+IF(CL23="",0,IF(ISNUMBER(CL23),MOD(CL23,1),VALUE(LEFT(CL23,FIND(":",CL23)-1))/24+VALUE(MID(CL23,FIND(":",CL23)+1,2))/1440)+IF(IF(ISNUMBER(CL23),MOD(CL23,1),VALUE(LEFT(CL23,FIND(":",CL23)-1))/24+VALUE(MID(CL23,FIND(":",CL23)+1,2))/1440)&lt;0.5,1,0))+IF(CM23="",0,IF(ISNUMBER(CM23),MOD(CM23,1),VALUE(LEFT(CM23,FIND(":",CM23)-1))/24+VALUE(MID(CM23,FIND(":",CM23)+1,2))/1440)+IF(IF(ISNUMBER(CM23),MOD(CM23,1),VALUE(LEFT(CM23,FIND(":",CM23)-1))/24+VALUE(MID(CM23,FIND(":",CM23)+1,2))/1440)&lt;0.5,1,0))+IF(CN23="",0,IF(ISNUMBER(CN23),MOD(CN23,1),VALUE(LEFT(CN23,FIND(":",CN23)-1))/24+VALUE(MID(CN23,FIND(":",CN23)+1,2))/1440)+IF(IF(ISNUMBER(CN23),MOD(CN23,1),VALUE(LEFT(CN23,FIND(":",CN23)-1))/24+VALUE(MID(CN23,FIND(":",CN23)+1,2))/1440)&lt;0.5,1,0))+IF(CO23="",0,IF(ISNUMBER(CO23),MOD(CO23,1),VALUE(LEFT(CO23,FIND(":",CO23)-1))/24+VALUE(MID(CO23,FIND(":",CO23)+1,2))/1440)+IF(IF(ISNUMBER(CO23),MOD(CO23,1),VALUE(LEFT(CO23,FIND(":",CO23)-1))/24+VALUE(MID(CO23,FIND(":",CO23)+1,2))/1440)&lt;0.5,1,0)))/(IF(CI23&lt;&gt;"",1,0)+IF(CJ23&lt;&gt;"",1,0)+IF(CK23&lt;&gt;"",1,0)+IF(CL23&lt;&gt;"",1,0)+IF(CM23&lt;&gt;"",1,0)+IF(CN23&lt;&gt;"",1,0)+IF(CO23&lt;&gt;"",1,0)),1))</f>
        <v>0.93561507936507937</v>
      </c>
      <c r="CQ23" s="1366">
        <v>0.95486111111111116</v>
      </c>
      <c r="CR23" s="1374" t="s">
        <v>433</v>
      </c>
      <c r="CS23" s="1363">
        <v>1.0159722222222223</v>
      </c>
      <c r="CT23" s="1363">
        <v>0.91666666666666663</v>
      </c>
      <c r="CU23" s="1363">
        <v>0.91319444444444442</v>
      </c>
      <c r="CV23" s="1825">
        <v>0.9375</v>
      </c>
      <c r="CW23" s="1371">
        <v>0.1388888888888889</v>
      </c>
      <c r="CX23" s="1372">
        <f>IF(IF(CQ23&lt;&gt;"",1,0)+IF(CR23&lt;&gt;"",1,0)+IF(CS23&lt;&gt;"",1,0)+IF(CT23&lt;&gt;"",1,0)+IF(CU23&lt;&gt;"",1,0)+IF(CV23&lt;&gt;"",1,0)+IF(CW23&lt;&gt;"",1,0)=0,"",MOD((IF(CQ23="",0,IF(ISNUMBER(CQ23),MOD(CQ23,1),VALUE(LEFT(CQ23,FIND(":",CQ23)-1))/24+VALUE(MID(CQ23,FIND(":",CQ23)+1,2))/1440)+IF(IF(ISNUMBER(CQ23),MOD(CQ23,1),VALUE(LEFT(CQ23,FIND(":",CQ23)-1))/24+VALUE(MID(CQ23,FIND(":",CQ23)+1,2))/1440)&lt;0.5,1,0))+IF(CR23="",0,IF(ISNUMBER(CR23),MOD(CR23,1),VALUE(LEFT(CR23,FIND(":",CR23)-1))/24+VALUE(MID(CR23,FIND(":",CR23)+1,2))/1440)+IF(IF(ISNUMBER(CR23),MOD(CR23,1),VALUE(LEFT(CR23,FIND(":",CR23)-1))/24+VALUE(MID(CR23,FIND(":",CR23)+1,2))/1440)&lt;0.5,1,0))+IF(CS23="",0,IF(ISNUMBER(CS23),MOD(CS23,1),VALUE(LEFT(CS23,FIND(":",CS23)-1))/24+VALUE(MID(CS23,FIND(":",CS23)+1,2))/1440)+IF(IF(ISNUMBER(CS23),MOD(CS23,1),VALUE(LEFT(CS23,FIND(":",CS23)-1))/24+VALUE(MID(CS23,FIND(":",CS23)+1,2))/1440)&lt;0.5,1,0))+IF(CT23="",0,IF(ISNUMBER(CT23),MOD(CT23,1),VALUE(LEFT(CT23,FIND(":",CT23)-1))/24+VALUE(MID(CT23,FIND(":",CT23)+1,2))/1440)+IF(IF(ISNUMBER(CT23),MOD(CT23,1),VALUE(LEFT(CT23,FIND(":",CT23)-1))/24+VALUE(MID(CT23,FIND(":",CT23)+1,2))/1440)&lt;0.5,1,0))+IF(CU23="",0,IF(ISNUMBER(CU23),MOD(CU23,1),VALUE(LEFT(CU23,FIND(":",CU23)-1))/24+VALUE(MID(CU23,FIND(":",CU23)+1,2))/1440)+IF(IF(ISNUMBER(CU23),MOD(CU23,1),VALUE(LEFT(CU23,FIND(":",CU23)-1))/24+VALUE(MID(CU23,FIND(":",CU23)+1,2))/1440)&lt;0.5,1,0))+IF(CV23="",0,IF(ISNUMBER(CV23),MOD(CV23,1),VALUE(LEFT(CV23,FIND(":",CV23)-1))/24+VALUE(MID(CV23,FIND(":",CV23)+1,2))/1440)+IF(IF(ISNUMBER(CV23),MOD(CV23,1),VALUE(LEFT(CV23,FIND(":",CV23)-1))/24+VALUE(MID(CV23,FIND(":",CV23)+1,2))/1440)&lt;0.5,1,0))+IF(CW23="",0,IF(ISNUMBER(CW23),MOD(CW23,1),VALUE(LEFT(CW23,FIND(":",CW23)-1))/24+VALUE(MID(CW23,FIND(":",CW23)+1,2))/1440)+IF(IF(ISNUMBER(CW23),MOD(CW23,1),VALUE(LEFT(CW23,FIND(":",CW23)-1))/24+VALUE(MID(CW23,FIND(":",CW23)+1,2))/1440)&lt;0.5,1,0)))/(IF(CQ23&lt;&gt;"",1,0)+IF(CR23&lt;&gt;"",1,0)+IF(CS23&lt;&gt;"",1,0)+IF(CT23&lt;&gt;"",1,0)+IF(CU23&lt;&gt;"",1,0)+IF(CV23&lt;&gt;"",1,0)+IF(CW23&lt;&gt;"",1,0)),1))</f>
        <v>0.97251984126984126</v>
      </c>
      <c r="CY23" s="1366">
        <v>0.91319444444444442</v>
      </c>
      <c r="CZ23" s="1374" t="s">
        <v>433</v>
      </c>
      <c r="DA23" s="1363">
        <v>0.91319444444444442</v>
      </c>
      <c r="DB23" s="1363">
        <v>0.97986111111111107</v>
      </c>
      <c r="DC23" s="1363">
        <v>0.10416666666666667</v>
      </c>
      <c r="DD23" s="1363">
        <v>1.0229166666666667</v>
      </c>
      <c r="DE23" s="1371"/>
      <c r="DF23" s="1368">
        <f>IF(IF(CY23&lt;&gt;"",1,0)+IF(CZ23&lt;&gt;"",1,0)+IF(DA23&lt;&gt;"",1,0)+IF(DB23&lt;&gt;"",1,0)+IF(DC23&lt;&gt;"",1,0)+IF(DD23&lt;&gt;"",1,0)+IF(DE23&lt;&gt;"",1,0)=0,"",MOD((IF(CY23="",0,IF(ISNUMBER(CY23),MOD(CY23,1),VALUE(LEFT(CY23,FIND(":",CY23)-1))/24+VALUE(MID(CY23,FIND(":",CY23)+1,2))/1440)+IF(IF(ISNUMBER(CY23),MOD(CY23,1),VALUE(LEFT(CY23,FIND(":",CY23)-1))/24+VALUE(MID(CY23,FIND(":",CY23)+1,2))/1440)&lt;0.5,1,0))+IF(CZ23="",0,IF(ISNUMBER(CZ23),MOD(CZ23,1),VALUE(LEFT(CZ23,FIND(":",CZ23)-1))/24+VALUE(MID(CZ23,FIND(":",CZ23)+1,2))/1440)+IF(IF(ISNUMBER(CZ23),MOD(CZ23,1),VALUE(LEFT(CZ23,FIND(":",CZ23)-1))/24+VALUE(MID(CZ23,FIND(":",CZ23)+1,2))/1440)&lt;0.5,1,0))+IF(DA23="",0,IF(ISNUMBER(DA23),MOD(DA23,1),VALUE(LEFT(DA23,FIND(":",DA23)-1))/24+VALUE(MID(DA23,FIND(":",DA23)+1,2))/1440)+IF(IF(ISNUMBER(DA23),MOD(DA23,1),VALUE(LEFT(DA23,FIND(":",DA23)-1))/24+VALUE(MID(DA23,FIND(":",DA23)+1,2))/1440)&lt;0.5,1,0))+IF(DB23="",0,IF(ISNUMBER(DB23),MOD(DB23,1),VALUE(LEFT(DB23,FIND(":",DB23)-1))/24+VALUE(MID(DB23,FIND(":",DB23)+1,2))/1440)+IF(IF(ISNUMBER(DB23),MOD(DB23,1),VALUE(LEFT(DB23,FIND(":",DB23)-1))/24+VALUE(MID(DB23,FIND(":",DB23)+1,2))/1440)&lt;0.5,1,0))+IF(DC23="",0,IF(ISNUMBER(DC23),MOD(DC23,1),VALUE(LEFT(DC23,FIND(":",DC23)-1))/24+VALUE(MID(DC23,FIND(":",DC23)+1,2))/1440)+IF(IF(ISNUMBER(DC23),MOD(DC23,1),VALUE(LEFT(DC23,FIND(":",DC23)-1))/24+VALUE(MID(DC23,FIND(":",DC23)+1,2))/1440)&lt;0.5,1,0))+IF(DD23="",0,IF(ISNUMBER(DD23),MOD(DD23,1),VALUE(LEFT(DD23,FIND(":",DD23)-1))/24+VALUE(MID(DD23,FIND(":",DD23)+1,2))/1440)+IF(IF(ISNUMBER(DD23),MOD(DD23,1),VALUE(LEFT(DD23,FIND(":",DD23)-1))/24+VALUE(MID(DD23,FIND(":",DD23)+1,2))/1440)&lt;0.5,1,0))+IF(DE23="",0,IF(ISNUMBER(DE23),MOD(DE23,1),VALUE(LEFT(DE23,FIND(":",DE23)-1))/24+VALUE(MID(DE23,FIND(":",DE23)+1,2))/1440)+IF(IF(ISNUMBER(DE23),MOD(DE23,1),VALUE(LEFT(DE23,FIND(":",DE23)-1))/24+VALUE(MID(DE23,FIND(":",DE23)+1,2))/1440)&lt;0.5,1,0)))/(IF(CY23&lt;&gt;"",1,0)+IF(CZ23&lt;&gt;"",1,0)+IF(DA23&lt;&gt;"",1,0)+IF(DB23&lt;&gt;"",1,0)+IF(DC23&lt;&gt;"",1,0)+IF(DD23&lt;&gt;"",1,0)+IF(DE23&lt;&gt;"",1,0)),1))</f>
        <v>0.97731481481481486</v>
      </c>
      <c r="DG23" s="556"/>
      <c r="DH23" s="1366"/>
      <c r="DI23" s="1369"/>
      <c r="DJ23" s="1363"/>
      <c r="DK23" s="1363"/>
      <c r="DL23" s="1363"/>
      <c r="DM23" s="1363"/>
      <c r="DN23" s="1371"/>
      <c r="DO23" s="1368" t="str">
        <f>IF(IF(DH23&lt;&gt;"",1,0)+IF(DI23&lt;&gt;"",1,0)+IF(DJ23&lt;&gt;"",1,0)+IF(DK23&lt;&gt;"",1,0)+IF(DL23&lt;&gt;"",1,0)+IF(DM23&lt;&gt;"",1,0)+IF(DN23&lt;&gt;"",1,0)=0,"",MOD((IF(DH23="",0,IF(ISNUMBER(DH23),MOD(DH23,1),VALUE(LEFT(DH23,FIND(":",DH23)-1))/24+VALUE(MID(DH23,FIND(":",DH23)+1,2))/1440)+IF(IF(ISNUMBER(DH23),MOD(DH23,1),VALUE(LEFT(DH23,FIND(":",DH23)-1))/24+VALUE(MID(DH23,FIND(":",DH23)+1,2))/1440)&lt;0.5,1,0))+IF(DI23="",0,IF(ISNUMBER(DI23),MOD(DI23,1),VALUE(LEFT(DI23,FIND(":",DI23)-1))/24+VALUE(MID(DI23,FIND(":",DI23)+1,2))/1440)+IF(IF(ISNUMBER(DI23),MOD(DI23,1),VALUE(LEFT(DI23,FIND(":",DI23)-1))/24+VALUE(MID(DI23,FIND(":",DI23)+1,2))/1440)&lt;0.5,1,0))+IF(DJ23="",0,IF(ISNUMBER(DJ23),MOD(DJ23,1),VALUE(LEFT(DJ23,FIND(":",DJ23)-1))/24+VALUE(MID(DJ23,FIND(":",DJ23)+1,2))/1440)+IF(IF(ISNUMBER(DJ23),MOD(DJ23,1),VALUE(LEFT(DJ23,FIND(":",DJ23)-1))/24+VALUE(MID(DJ23,FIND(":",DJ23)+1,2))/1440)&lt;0.5,1,0))+IF(DK23="",0,IF(ISNUMBER(DK23),MOD(DK23,1),VALUE(LEFT(DK23,FIND(":",DK23)-1))/24+VALUE(MID(DK23,FIND(":",DK23)+1,2))/1440)+IF(IF(ISNUMBER(DK23),MOD(DK23,1),VALUE(LEFT(DK23,FIND(":",DK23)-1))/24+VALUE(MID(DK23,FIND(":",DK23)+1,2))/1440)&lt;0.5,1,0))+IF(DL23="",0,IF(ISNUMBER(DL23),MOD(DL23,1),VALUE(LEFT(DL23,FIND(":",DL23)-1))/24+VALUE(MID(DL23,FIND(":",DL23)+1,2))/1440)+IF(IF(ISNUMBER(DL23),MOD(DL23,1),VALUE(LEFT(DL23,FIND(":",DL23)-1))/24+VALUE(MID(DL23,FIND(":",DL23)+1,2))/1440)&lt;0.5,1,0))+IF(DM23="",0,IF(ISNUMBER(DM23),MOD(DM23,1),VALUE(LEFT(DM23,FIND(":",DM23)-1))/24+VALUE(MID(DM23,FIND(":",DM23)+1,2))/1440)+IF(IF(ISNUMBER(DM23),MOD(DM23,1),VALUE(LEFT(DM23,FIND(":",DM23)-1))/24+VALUE(MID(DM23,FIND(":",DM23)+1,2))/1440)&lt;0.5,1,0))+IF(DN23="",0,IF(ISNUMBER(DN23),MOD(DN23,1),VALUE(LEFT(DN23,FIND(":",DN23)-1))/24+VALUE(MID(DN23,FIND(":",DN23)+1,2))/1440)+IF(IF(ISNUMBER(DN23),MOD(DN23,1),VALUE(LEFT(DN23,FIND(":",DN23)-1))/24+VALUE(MID(DN23,FIND(":",DN23)+1,2))/1440)&lt;0.5,1,0)))/(IF(DH23&lt;&gt;"",1,0)+IF(DI23&lt;&gt;"",1,0)+IF(DJ23&lt;&gt;"",1,0)+IF(DK23&lt;&gt;"",1,0)+IF(DL23&lt;&gt;"",1,0)+IF(DM23&lt;&gt;"",1,0)+IF(DN23&lt;&gt;"",1,0)),1))</f>
        <v/>
      </c>
      <c r="DP23" s="556"/>
      <c r="DQ23" s="1366"/>
      <c r="DR23" s="1369"/>
      <c r="DS23" s="1363"/>
      <c r="DT23" s="1363"/>
      <c r="DU23" s="1363"/>
      <c r="DV23" s="1363"/>
      <c r="DW23" s="1371"/>
      <c r="DX23" s="1368" t="str">
        <f>IF(IF(DQ23&lt;&gt;"",1,0)+IF(DR23&lt;&gt;"",1,0)+IF(DS23&lt;&gt;"",1,0)+IF(DT23&lt;&gt;"",1,0)+IF(DU23&lt;&gt;"",1,0)+IF(DV23&lt;&gt;"",1,0)+IF(DW23&lt;&gt;"",1,0)=0,"",MOD((IF(DQ23="",0,IF(ISNUMBER(DQ23),MOD(DQ23,1),VALUE(LEFT(DQ23,FIND(":",DQ23)-1))/24+VALUE(MID(DQ23,FIND(":",DQ23)+1,2))/1440)+IF(IF(ISNUMBER(DQ23),MOD(DQ23,1),VALUE(LEFT(DQ23,FIND(":",DQ23)-1))/24+VALUE(MID(DQ23,FIND(":",DQ23)+1,2))/1440)&lt;0.5,1,0))+IF(DR23="",0,IF(ISNUMBER(DR23),MOD(DR23,1),VALUE(LEFT(DR23,FIND(":",DR23)-1))/24+VALUE(MID(DR23,FIND(":",DR23)+1,2))/1440)+IF(IF(ISNUMBER(DR23),MOD(DR23,1),VALUE(LEFT(DR23,FIND(":",DR23)-1))/24+VALUE(MID(DR23,FIND(":",DR23)+1,2))/1440)&lt;0.5,1,0))+IF(DS23="",0,IF(ISNUMBER(DS23),MOD(DS23,1),VALUE(LEFT(DS23,FIND(":",DS23)-1))/24+VALUE(MID(DS23,FIND(":",DS23)+1,2))/1440)+IF(IF(ISNUMBER(DS23),MOD(DS23,1),VALUE(LEFT(DS23,FIND(":",DS23)-1))/24+VALUE(MID(DS23,FIND(":",DS23)+1,2))/1440)&lt;0.5,1,0))+IF(DT23="",0,IF(ISNUMBER(DT23),MOD(DT23,1),VALUE(LEFT(DT23,FIND(":",DT23)-1))/24+VALUE(MID(DT23,FIND(":",DT23)+1,2))/1440)+IF(IF(ISNUMBER(DT23),MOD(DT23,1),VALUE(LEFT(DT23,FIND(":",DT23)-1))/24+VALUE(MID(DT23,FIND(":",DT23)+1,2))/1440)&lt;0.5,1,0))+IF(DU23="",0,IF(ISNUMBER(DU23),MOD(DU23,1),VALUE(LEFT(DU23,FIND(":",DU23)-1))/24+VALUE(MID(DU23,FIND(":",DU23)+1,2))/1440)+IF(IF(ISNUMBER(DU23),MOD(DU23,1),VALUE(LEFT(DU23,FIND(":",DU23)-1))/24+VALUE(MID(DU23,FIND(":",DU23)+1,2))/1440)&lt;0.5,1,0))+IF(DV23="",0,IF(ISNUMBER(DV23),MOD(DV23,1),VALUE(LEFT(DV23,FIND(":",DV23)-1))/24+VALUE(MID(DV23,FIND(":",DV23)+1,2))/1440)+IF(IF(ISNUMBER(DV23),MOD(DV23,1),VALUE(LEFT(DV23,FIND(":",DV23)-1))/24+VALUE(MID(DV23,FIND(":",DV23)+1,2))/1440)&lt;0.5,1,0))+IF(DW23="",0,IF(ISNUMBER(DW23),MOD(DW23,1),VALUE(LEFT(DW23,FIND(":",DW23)-1))/24+VALUE(MID(DW23,FIND(":",DW23)+1,2))/1440)+IF(IF(ISNUMBER(DW23),MOD(DW23,1),VALUE(LEFT(DW23,FIND(":",DW23)-1))/24+VALUE(MID(DW23,FIND(":",DW23)+1,2))/1440)&lt;0.5,1,0)))/(IF(DQ23&lt;&gt;"",1,0)+IF(DR23&lt;&gt;"",1,0)+IF(DS23&lt;&gt;"",1,0)+IF(DT23&lt;&gt;"",1,0)+IF(DU23&lt;&gt;"",1,0)+IF(DV23&lt;&gt;"",1,0)+IF(DW23&lt;&gt;"",1,0)),1))</f>
        <v/>
      </c>
      <c r="DY23" s="556"/>
      <c r="DZ23" s="1366"/>
      <c r="EA23" s="1369"/>
      <c r="EB23" s="1363"/>
      <c r="EC23" s="1363"/>
      <c r="ED23" s="1363"/>
      <c r="EE23" s="1363"/>
      <c r="EF23" s="1371"/>
      <c r="EG23" s="1368" t="str">
        <f>IF(IF(DZ23&lt;&gt;"",1,0)+IF(EA23&lt;&gt;"",1,0)+IF(EB23&lt;&gt;"",1,0)+IF(EC23&lt;&gt;"",1,0)+IF(ED23&lt;&gt;"",1,0)+IF(EE23&lt;&gt;"",1,0)+IF(EF23&lt;&gt;"",1,0)=0,"",MOD((IF(DZ23="",0,IF(ISNUMBER(DZ23),MOD(DZ23,1),VALUE(LEFT(DZ23,FIND(":",DZ23)-1))/24+VALUE(MID(DZ23,FIND(":",DZ23)+1,2))/1440)+IF(IF(ISNUMBER(DZ23),MOD(DZ23,1),VALUE(LEFT(DZ23,FIND(":",DZ23)-1))/24+VALUE(MID(DZ23,FIND(":",DZ23)+1,2))/1440)&lt;0.5,1,0))+IF(EA23="",0,IF(ISNUMBER(EA23),MOD(EA23,1),VALUE(LEFT(EA23,FIND(":",EA23)-1))/24+VALUE(MID(EA23,FIND(":",EA23)+1,2))/1440)+IF(IF(ISNUMBER(EA23),MOD(EA23,1),VALUE(LEFT(EA23,FIND(":",EA23)-1))/24+VALUE(MID(EA23,FIND(":",EA23)+1,2))/1440)&lt;0.5,1,0))+IF(EB23="",0,IF(ISNUMBER(EB23),MOD(EB23,1),VALUE(LEFT(EB23,FIND(":",EB23)-1))/24+VALUE(MID(EB23,FIND(":",EB23)+1,2))/1440)+IF(IF(ISNUMBER(EB23),MOD(EB23,1),VALUE(LEFT(EB23,FIND(":",EB23)-1))/24+VALUE(MID(EB23,FIND(":",EB23)+1,2))/1440)&lt;0.5,1,0))+IF(EC23="",0,IF(ISNUMBER(EC23),MOD(EC23,1),VALUE(LEFT(EC23,FIND(":",EC23)-1))/24+VALUE(MID(EC23,FIND(":",EC23)+1,2))/1440)+IF(IF(ISNUMBER(EC23),MOD(EC23,1),VALUE(LEFT(EC23,FIND(":",EC23)-1))/24+VALUE(MID(EC23,FIND(":",EC23)+1,2))/1440)&lt;0.5,1,0))+IF(ED23="",0,IF(ISNUMBER(ED23),MOD(ED23,1),VALUE(LEFT(ED23,FIND(":",ED23)-1))/24+VALUE(MID(ED23,FIND(":",ED23)+1,2))/1440)+IF(IF(ISNUMBER(ED23),MOD(ED23,1),VALUE(LEFT(ED23,FIND(":",ED23)-1))/24+VALUE(MID(ED23,FIND(":",ED23)+1,2))/1440)&lt;0.5,1,0))+IF(EE23="",0,IF(ISNUMBER(EE23),MOD(EE23,1),VALUE(LEFT(EE23,FIND(":",EE23)-1))/24+VALUE(MID(EE23,FIND(":",EE23)+1,2))/1440)+IF(IF(ISNUMBER(EE23),MOD(EE23,1),VALUE(LEFT(EE23,FIND(":",EE23)-1))/24+VALUE(MID(EE23,FIND(":",EE23)+1,2))/1440)&lt;0.5,1,0))+IF(EF23="",0,IF(ISNUMBER(EF23),MOD(EF23,1),VALUE(LEFT(EF23,FIND(":",EF23)-1))/24+VALUE(MID(EF23,FIND(":",EF23)+1,2))/1440)+IF(IF(ISNUMBER(EF23),MOD(EF23,1),VALUE(LEFT(EF23,FIND(":",EF23)-1))/24+VALUE(MID(EF23,FIND(":",EF23)+1,2))/1440)&lt;0.5,1,0)))/(IF(DZ23&lt;&gt;"",1,0)+IF(EA23&lt;&gt;"",1,0)+IF(EB23&lt;&gt;"",1,0)+IF(EC23&lt;&gt;"",1,0)+IF(ED23&lt;&gt;"",1,0)+IF(EE23&lt;&gt;"",1,0)+IF(EF23&lt;&gt;"",1,0)),1))</f>
        <v/>
      </c>
      <c r="EH23" s="556"/>
      <c r="EI23" s="1366"/>
      <c r="EJ23" s="1369"/>
      <c r="EK23" s="1363"/>
      <c r="EL23" s="1363"/>
      <c r="EM23" s="1363"/>
      <c r="EN23" s="1363"/>
      <c r="EO23" s="1371"/>
      <c r="EP23" s="1368" t="str">
        <f>IF(IF(EI23&lt;&gt;"",1,0)+IF(EJ23&lt;&gt;"",1,0)+IF(EK23&lt;&gt;"",1,0)+IF(EL23&lt;&gt;"",1,0)+IF(EM23&lt;&gt;"",1,0)+IF(EN23&lt;&gt;"",1,0)+IF(EO23&lt;&gt;"",1,0)=0,"",MOD((IF(EI23="",0,IF(ISNUMBER(EI23),MOD(EI23,1),VALUE(LEFT(EI23,FIND(":",EI23)-1))/24+VALUE(MID(EI23,FIND(":",EI23)+1,2))/1440)+IF(IF(ISNUMBER(EI23),MOD(EI23,1),VALUE(LEFT(EI23,FIND(":",EI23)-1))/24+VALUE(MID(EI23,FIND(":",EI23)+1,2))/1440)&lt;0.5,1,0))+IF(EJ23="",0,IF(ISNUMBER(EJ23),MOD(EJ23,1),VALUE(LEFT(EJ23,FIND(":",EJ23)-1))/24+VALUE(MID(EJ23,FIND(":",EJ23)+1,2))/1440)+IF(IF(ISNUMBER(EJ23),MOD(EJ23,1),VALUE(LEFT(EJ23,FIND(":",EJ23)-1))/24+VALUE(MID(EJ23,FIND(":",EJ23)+1,2))/1440)&lt;0.5,1,0))+IF(EK23="",0,IF(ISNUMBER(EK23),MOD(EK23,1),VALUE(LEFT(EK23,FIND(":",EK23)-1))/24+VALUE(MID(EK23,FIND(":",EK23)+1,2))/1440)+IF(IF(ISNUMBER(EK23),MOD(EK23,1),VALUE(LEFT(EK23,FIND(":",EK23)-1))/24+VALUE(MID(EK23,FIND(":",EK23)+1,2))/1440)&lt;0.5,1,0))+IF(EL23="",0,IF(ISNUMBER(EL23),MOD(EL23,1),VALUE(LEFT(EL23,FIND(":",EL23)-1))/24+VALUE(MID(EL23,FIND(":",EL23)+1,2))/1440)+IF(IF(ISNUMBER(EL23),MOD(EL23,1),VALUE(LEFT(EL23,FIND(":",EL23)-1))/24+VALUE(MID(EL23,FIND(":",EL23)+1,2))/1440)&lt;0.5,1,0))+IF(EM23="",0,IF(ISNUMBER(EM23),MOD(EM23,1),VALUE(LEFT(EM23,FIND(":",EM23)-1))/24+VALUE(MID(EM23,FIND(":",EM23)+1,2))/1440)+IF(IF(ISNUMBER(EM23),MOD(EM23,1),VALUE(LEFT(EM23,FIND(":",EM23)-1))/24+VALUE(MID(EM23,FIND(":",EM23)+1,2))/1440)&lt;0.5,1,0))+IF(EN23="",0,IF(ISNUMBER(EN23),MOD(EN23,1),VALUE(LEFT(EN23,FIND(":",EN23)-1))/24+VALUE(MID(EN23,FIND(":",EN23)+1,2))/1440)+IF(IF(ISNUMBER(EN23),MOD(EN23,1),VALUE(LEFT(EN23,FIND(":",EN23)-1))/24+VALUE(MID(EN23,FIND(":",EN23)+1,2))/1440)&lt;0.5,1,0))+IF(EO23="",0,IF(ISNUMBER(EO23),MOD(EO23,1),VALUE(LEFT(EO23,FIND(":",EO23)-1))/24+VALUE(MID(EO23,FIND(":",EO23)+1,2))/1440)+IF(IF(ISNUMBER(EO23),MOD(EO23,1),VALUE(LEFT(EO23,FIND(":",EO23)-1))/24+VALUE(MID(EO23,FIND(":",EO23)+1,2))/1440)&lt;0.5,1,0)))/(IF(EI23&lt;&gt;"",1,0)+IF(EJ23&lt;&gt;"",1,0)+IF(EK23&lt;&gt;"",1,0)+IF(EL23&lt;&gt;"",1,0)+IF(EM23&lt;&gt;"",1,0)+IF(EN23&lt;&gt;"",1,0)+IF(EO23&lt;&gt;"",1,0)),1))</f>
        <v/>
      </c>
      <c r="EQ23" s="556"/>
    </row>
    <row r="24" spans="1:147" s="1159" customFormat="1" ht="18" customHeight="1">
      <c r="A24" s="1376" t="s">
        <v>45</v>
      </c>
      <c r="B24" s="1377">
        <v>0.53749999999999998</v>
      </c>
      <c r="C24" s="1378">
        <v>0.1534722222222222</v>
      </c>
      <c r="D24" s="1378">
        <v>0.1958333333333333</v>
      </c>
      <c r="E24" s="1379">
        <v>0.51249999999999996</v>
      </c>
      <c r="F24" s="1378">
        <v>0.25208333333333333</v>
      </c>
      <c r="G24" s="1380">
        <v>0.28958333333333341</v>
      </c>
      <c r="H24" s="1381" t="s">
        <v>46</v>
      </c>
      <c r="I24" s="541"/>
      <c r="J24" s="1382">
        <v>0.2902777777777778</v>
      </c>
      <c r="K24" s="1382">
        <v>0.30208333333333331</v>
      </c>
      <c r="L24" s="1378">
        <v>0.29305555555555562</v>
      </c>
      <c r="M24" s="1379">
        <v>0.40277777777777779</v>
      </c>
      <c r="N24" s="1378">
        <v>0.31041666666666667</v>
      </c>
      <c r="O24" s="1378">
        <v>0.30902777777777779</v>
      </c>
      <c r="P24" s="1380">
        <v>0.33194444444444438</v>
      </c>
      <c r="Q24" s="1383">
        <f t="array" ref="Q24">IF(IF(J24&lt;&gt;"",1,0)+IF(K24&lt;&gt;"",1,0)+IF(L24&lt;&gt;"",1,0)+IF(M24&lt;&gt;"",1,0)+IF(N24&lt;&gt;"",1,0)+IF(O24&lt;&gt;"",1,0)+IF(P24&lt;&gt;"",1,0)=0,"",MOD((IF(J24="",0,IF(ISNUMBER(J24),MOD(J24,1),VALUE(LEFT(J24,FIND(":",J24)-1))/24+VALUE(MID(J24,FIND(":",J24)+1,2))/1440)+IF(IF(ISNUMBER(J24),MOD(J24,1),VALUE(LEFT(J24,FIND(":",J24)-1))/24+VALUE(MID(J24,FIND(":",J24)+1,2))/1440)&lt;0.5,1,0))+IF(K24="",0,IF(ISNUMBER(K24),MOD(K24,1),VALUE(LEFT(K24,FIND(":",K24)-1))/24+VALUE(MID(K24,FIND(":",K24)+1,2))/1440)+IF(IF(ISNUMBER(K24),MOD(K24,1),VALUE(LEFT(K24,FIND(":",K24)-1))/24+VALUE(MID(K24,FIND(":",K24)+1,2))/1440)&lt;0.5,1,0))+IF(L24="",0,IF(ISNUMBER(L24),MOD(L24,1),VALUE(LEFT(L24,FIND(":",L24)-1))/24+VALUE(MID(L24,FIND(":",L24)+1,2))/1440)+IF(IF(ISNUMBER(L24),MOD(L24,1),VALUE(LEFT(L24,FIND(":",L24)-1))/24+VALUE(MID(L24,FIND(":",L24)+1,2))/1440)&lt;0.5,1,0))+IF(M24="",0,IF(ISNUMBER(M24),MOD(M24,1),VALUE(LEFT(M24,FIND(":",M24)-1))/24+VALUE(MID(M24,FIND(":",M24)+1,2))/1440)+IF(IF(ISNUMBER(M24),MOD(M24,1),VALUE(LEFT(M24,FIND(":",M24)-1))/24+VALUE(MID(M24,FIND(":",M24)+1,2))/1440)&lt;0.5,1,0))+IF(N24="",0,IF(ISNUMBER(N24),MOD(N24,1),VALUE(LEFT(N24,FIND(":",N24)-1))/24+VALUE(MID(N24,FIND(":",N24)+1,2))/1440)+IF(IF(ISNUMBER(N24),MOD(N24,1),VALUE(LEFT(N24,FIND(":",N24)-1))/24+VALUE(MID(N24,FIND(":",N24)+1,2))/1440)&lt;0.5,1,0))+IF(O24="",0,IF(ISNUMBER(O24),MOD(O24,1),VALUE(LEFT(O24,FIND(":",O24)-1))/24+VALUE(MID(O24,FIND(":",O24)+1,2))/1440)+IF(IF(ISNUMBER(O24),MOD(O24,1),VALUE(LEFT(O24,FIND(":",O24)-1))/24+VALUE(MID(O24,FIND(":",O24)+1,2))/1440)&lt;0.5,1,0))+IF(P24="",0,IF(ISNUMBER(P24),MOD(P24,1),VALUE(LEFT(P24,FIND(":",P24)-1))/24+VALUE(MID(P24,FIND(":",P24)+1,2))/1440)+IF(IF(ISNUMBER(P24),MOD(P24,1),VALUE(LEFT(P24,FIND(":",P24)-1))/24+VALUE(MID(P24,FIND(":",P24)+1,2))/1440)&lt;0.5,1,0)))/(IF(J24&lt;&gt;"",1,0)+IF(K24&lt;&gt;"",1,0)+IF(L24&lt;&gt;"",1,0)+IF(M24&lt;&gt;"",1,0)+IF(N24&lt;&gt;"",1,0)+IF(O24&lt;&gt;"",1,0)+IF(P24&lt;&gt;"",1,0)),1))</f>
        <v>0.31994047619047628</v>
      </c>
      <c r="R24" s="541"/>
      <c r="S24" s="1382">
        <v>0.28402777777777782</v>
      </c>
      <c r="T24" s="1379">
        <v>0.38263888888888892</v>
      </c>
      <c r="U24" s="1379">
        <v>0.45069444444444451</v>
      </c>
      <c r="V24" s="1379">
        <v>0.3923611111111111</v>
      </c>
      <c r="W24" s="1379">
        <v>0.41736111111111113</v>
      </c>
      <c r="X24" s="1384">
        <v>0.44166666666666671</v>
      </c>
      <c r="Y24" s="1385">
        <v>0.27430555555555558</v>
      </c>
      <c r="Z24" s="1386">
        <f>IF(IF(S24&lt;&gt;"",1,0)+IF(T24&lt;&gt;"",1,0)+IF(U24&lt;&gt;"",1,0)+IF(V24&lt;&gt;"",1,0)+IF(W24&lt;&gt;"",1,0)+IF(X24&lt;&gt;"",1,0)+IF(Y24&lt;&gt;"",1,0)=0,"",MOD((IF(S24="",0,IF(ISNUMBER(S24),MOD(S24,1),VALUE(LEFT(S24,FIND(":",S24)-1))/24+VALUE(MID(S24,FIND(":",S24)+1,2))/1440)+IF(IF(ISNUMBER(S24),MOD(S24,1),VALUE(LEFT(S24,FIND(":",S24)-1))/24+VALUE(MID(S24,FIND(":",S24)+1,2))/1440)&lt;0.5,1,0))+IF(T24="",0,IF(ISNUMBER(T24),MOD(T24,1),VALUE(LEFT(T24,FIND(":",T24)-1))/24+VALUE(MID(T24,FIND(":",T24)+1,2))/1440)+IF(IF(ISNUMBER(T24),MOD(T24,1),VALUE(LEFT(T24,FIND(":",T24)-1))/24+VALUE(MID(T24,FIND(":",T24)+1,2))/1440)&lt;0.5,1,0))+IF(U24="",0,IF(ISNUMBER(U24),MOD(U24,1),VALUE(LEFT(U24,FIND(":",U24)-1))/24+VALUE(MID(U24,FIND(":",U24)+1,2))/1440)+IF(IF(ISNUMBER(U24),MOD(U24,1),VALUE(LEFT(U24,FIND(":",U24)-1))/24+VALUE(MID(U24,FIND(":",U24)+1,2))/1440)&lt;0.5,1,0))+IF(V24="",0,IF(ISNUMBER(V24),MOD(V24,1),VALUE(LEFT(V24,FIND(":",V24)-1))/24+VALUE(MID(V24,FIND(":",V24)+1,2))/1440)+IF(IF(ISNUMBER(V24),MOD(V24,1),VALUE(LEFT(V24,FIND(":",V24)-1))/24+VALUE(MID(V24,FIND(":",V24)+1,2))/1440)&lt;0.5,1,0))+IF(W24="",0,IF(ISNUMBER(W24),MOD(W24,1),VALUE(LEFT(W24,FIND(":",W24)-1))/24+VALUE(MID(W24,FIND(":",W24)+1,2))/1440)+IF(IF(ISNUMBER(W24),MOD(W24,1),VALUE(LEFT(W24,FIND(":",W24)-1))/24+VALUE(MID(W24,FIND(":",W24)+1,2))/1440)&lt;0.5,1,0))+IF(X24="",0,IF(ISNUMBER(X24),MOD(X24,1),VALUE(LEFT(X24,FIND(":",X24)-1))/24+VALUE(MID(X24,FIND(":",X24)+1,2))/1440)+IF(IF(ISNUMBER(X24),MOD(X24,1),VALUE(LEFT(X24,FIND(":",X24)-1))/24+VALUE(MID(X24,FIND(":",X24)+1,2))/1440)&lt;0.5,1,0))+IF(Y24="",0,IF(ISNUMBER(Y24),MOD(Y24,1),VALUE(LEFT(Y24,FIND(":",Y24)-1))/24+VALUE(MID(Y24,FIND(":",Y24)+1,2))/1440)+IF(IF(ISNUMBER(Y24),MOD(Y24,1),VALUE(LEFT(Y24,FIND(":",Y24)-1))/24+VALUE(MID(Y24,FIND(":",Y24)+1,2))/1440)&lt;0.5,1,0)))/(IF(S24&lt;&gt;"",1,0)+IF(T24&lt;&gt;"",1,0)+IF(U24&lt;&gt;"",1,0)+IF(V24&lt;&gt;"",1,0)+IF(W24&lt;&gt;"",1,0)+IF(X24&lt;&gt;"",1,0)+IF(Y24&lt;&gt;"",1,0)),1))</f>
        <v>0.37757936507936507</v>
      </c>
      <c r="AA24" s="1387">
        <v>0.38541666666666669</v>
      </c>
      <c r="AB24" s="1379">
        <v>0.4375</v>
      </c>
      <c r="AC24" s="1379">
        <v>0.44236111111111109</v>
      </c>
      <c r="AD24" s="1378">
        <v>0.15694444444444439</v>
      </c>
      <c r="AE24" s="1378">
        <v>0.31388888888888888</v>
      </c>
      <c r="AF24" s="1388">
        <v>0.31736111111111109</v>
      </c>
      <c r="AG24" s="1385">
        <v>0.2902777777777778</v>
      </c>
      <c r="AH24" s="1386">
        <f>IF(IF(AA24&lt;&gt;"",1,0)+IF(AB24&lt;&gt;"",1,0)+IF(AC24&lt;&gt;"",1,0)+IF(AD24&lt;&gt;"",1,0)+IF(AE24&lt;&gt;"",1,0)+IF(AF24&lt;&gt;"",1,0)+IF(AG24&lt;&gt;"",1,0)=0,"",MOD((IF(AA24="",0,IF(ISNUMBER(AA24),MOD(AA24,1),VALUE(LEFT(AA24,FIND(":",AA24)-1))/24+VALUE(MID(AA24,FIND(":",AA24)+1,2))/1440)+IF(IF(ISNUMBER(AA24),MOD(AA24,1),VALUE(LEFT(AA24,FIND(":",AA24)-1))/24+VALUE(MID(AA24,FIND(":",AA24)+1,2))/1440)&lt;0.5,1,0))+IF(AB24="",0,IF(ISNUMBER(AB24),MOD(AB24,1),VALUE(LEFT(AB24,FIND(":",AB24)-1))/24+VALUE(MID(AB24,FIND(":",AB24)+1,2))/1440)+IF(IF(ISNUMBER(AB24),MOD(AB24,1),VALUE(LEFT(AB24,FIND(":",AB24)-1))/24+VALUE(MID(AB24,FIND(":",AB24)+1,2))/1440)&lt;0.5,1,0))+IF(AC24="",0,IF(ISNUMBER(AC24),MOD(AC24,1),VALUE(LEFT(AC24,FIND(":",AC24)-1))/24+VALUE(MID(AC24,FIND(":",AC24)+1,2))/1440)+IF(IF(ISNUMBER(AC24),MOD(AC24,1),VALUE(LEFT(AC24,FIND(":",AC24)-1))/24+VALUE(MID(AC24,FIND(":",AC24)+1,2))/1440)&lt;0.5,1,0))+IF(AD24="",0,IF(ISNUMBER(AD24),MOD(AD24,1),VALUE(LEFT(AD24,FIND(":",AD24)-1))/24+VALUE(MID(AD24,FIND(":",AD24)+1,2))/1440)+IF(IF(ISNUMBER(AD24),MOD(AD24,1),VALUE(LEFT(AD24,FIND(":",AD24)-1))/24+VALUE(MID(AD24,FIND(":",AD24)+1,2))/1440)&lt;0.5,1,0))+IF(AE24="",0,IF(ISNUMBER(AE24),MOD(AE24,1),VALUE(LEFT(AE24,FIND(":",AE24)-1))/24+VALUE(MID(AE24,FIND(":",AE24)+1,2))/1440)+IF(IF(ISNUMBER(AE24),MOD(AE24,1),VALUE(LEFT(AE24,FIND(":",AE24)-1))/24+VALUE(MID(AE24,FIND(":",AE24)+1,2))/1440)&lt;0.5,1,0))+IF(AF24="",0,IF(ISNUMBER(AF24),MOD(AF24,1),VALUE(LEFT(AF24,FIND(":",AF24)-1))/24+VALUE(MID(AF24,FIND(":",AF24)+1,2))/1440)+IF(IF(ISNUMBER(AF24),MOD(AF24,1),VALUE(LEFT(AF24,FIND(":",AF24)-1))/24+VALUE(MID(AF24,FIND(":",AF24)+1,2))/1440)&lt;0.5,1,0))+IF(AG24="",0,IF(ISNUMBER(AG24),MOD(AG24,1),VALUE(LEFT(AG24,FIND(":",AG24)-1))/24+VALUE(MID(AG24,FIND(":",AG24)+1,2))/1440)+IF(IF(ISNUMBER(AG24),MOD(AG24,1),VALUE(LEFT(AG24,FIND(":",AG24)-1))/24+VALUE(MID(AG24,FIND(":",AG24)+1,2))/1440)&lt;0.5,1,0)))/(IF(AA24&lt;&gt;"",1,0)+IF(AB24&lt;&gt;"",1,0)+IF(AC24&lt;&gt;"",1,0)+IF(AD24&lt;&gt;"",1,0)+IF(AE24&lt;&gt;"",1,0)+IF(AF24&lt;&gt;"",1,0)+IF(AG24&lt;&gt;"",1,0)),1))</f>
        <v>0.3348214285714286</v>
      </c>
      <c r="AI24" s="1389">
        <v>0.35902777777777778</v>
      </c>
      <c r="AJ24" s="1390" t="s">
        <v>47</v>
      </c>
      <c r="AK24" s="1379">
        <v>0.40069444444444452</v>
      </c>
      <c r="AL24" s="1390" t="s">
        <v>48</v>
      </c>
      <c r="AM24" s="1379">
        <v>0.37638888888888888</v>
      </c>
      <c r="AN24" s="1379">
        <v>0.35138888888888886</v>
      </c>
      <c r="AO24" s="1391">
        <v>0.3972222222222222</v>
      </c>
      <c r="AP24" s="1386">
        <f>IF(IF(AI24&lt;&gt;"",1,0)+IF(AJ24&lt;&gt;"",1,0)+IF(AK24&lt;&gt;"",1,0)+IF(AL24&lt;&gt;"",1,0)+IF(AM24&lt;&gt;"",1,0)+IF(AN24&lt;&gt;"",1,0)+IF(AO24&lt;&gt;"",1,0)=0,"",MOD((IF(AI24="",0,IF(ISNUMBER(AI24),MOD(AI24,1),VALUE(LEFT(AI24,FIND(":",AI24)-1))/24+VALUE(MID(AI24,FIND(":",AI24)+1,2))/1440)+IF(IF(ISNUMBER(AI24),MOD(AI24,1),VALUE(LEFT(AI24,FIND(":",AI24)-1))/24+VALUE(MID(AI24,FIND(":",AI24)+1,2))/1440)&lt;0.5,1,0))+IF(AJ24="",0,IF(ISNUMBER(AJ24),MOD(AJ24,1),VALUE(LEFT(AJ24,FIND(":",AJ24)-1))/24+VALUE(MID(AJ24,FIND(":",AJ24)+1,2))/1440)+IF(IF(ISNUMBER(AJ24),MOD(AJ24,1),VALUE(LEFT(AJ24,FIND(":",AJ24)-1))/24+VALUE(MID(AJ24,FIND(":",AJ24)+1,2))/1440)&lt;0.5,1,0))+IF(AK24="",0,IF(ISNUMBER(AK24),MOD(AK24,1),VALUE(LEFT(AK24,FIND(":",AK24)-1))/24+VALUE(MID(AK24,FIND(":",AK24)+1,2))/1440)+IF(IF(ISNUMBER(AK24),MOD(AK24,1),VALUE(LEFT(AK24,FIND(":",AK24)-1))/24+VALUE(MID(AK24,FIND(":",AK24)+1,2))/1440)&lt;0.5,1,0))+IF(AL24="",0,IF(ISNUMBER(AL24),MOD(AL24,1),VALUE(LEFT(AL24,FIND(":",AL24)-1))/24+VALUE(MID(AL24,FIND(":",AL24)+1,2))/1440)+IF(IF(ISNUMBER(AL24),MOD(AL24,1),VALUE(LEFT(AL24,FIND(":",AL24)-1))/24+VALUE(MID(AL24,FIND(":",AL24)+1,2))/1440)&lt;0.5,1,0))+IF(AM24="",0,IF(ISNUMBER(AM24),MOD(AM24,1),VALUE(LEFT(AM24,FIND(":",AM24)-1))/24+VALUE(MID(AM24,FIND(":",AM24)+1,2))/1440)+IF(IF(ISNUMBER(AM24),MOD(AM24,1),VALUE(LEFT(AM24,FIND(":",AM24)-1))/24+VALUE(MID(AM24,FIND(":",AM24)+1,2))/1440)&lt;0.5,1,0))+IF(AN24="",0,IF(ISNUMBER(AN24),MOD(AN24,1),VALUE(LEFT(AN24,FIND(":",AN24)-1))/24+VALUE(MID(AN24,FIND(":",AN24)+1,2))/1440)+IF(IF(ISNUMBER(AN24),MOD(AN24,1),VALUE(LEFT(AN24,FIND(":",AN24)-1))/24+VALUE(MID(AN24,FIND(":",AN24)+1,2))/1440)&lt;0.5,1,0))+IF(AO24="",0,IF(ISNUMBER(AO24),MOD(AO24,1),VALUE(LEFT(AO24,FIND(":",AO24)-1))/24+VALUE(MID(AO24,FIND(":",AO24)+1,2))/1440)+IF(IF(ISNUMBER(AO24),MOD(AO24,1),VALUE(LEFT(AO24,FIND(":",AO24)-1))/24+VALUE(MID(AO24,FIND(":",AO24)+1,2))/1440)&lt;0.5,1,0)))/(IF(AI24&lt;&gt;"",1,0)+IF(AJ24&lt;&gt;"",1,0)+IF(AK24&lt;&gt;"",1,0)+IF(AL24&lt;&gt;"",1,0)+IF(AM24&lt;&gt;"",1,0)+IF(AN24&lt;&gt;"",1,0)+IF(AO24&lt;&gt;"",1,0)),1))</f>
        <v>0.39742063492063506</v>
      </c>
      <c r="AQ24" s="541"/>
      <c r="AR24" s="1389">
        <v>0.41805555555555557</v>
      </c>
      <c r="AS24" s="1390" t="s">
        <v>49</v>
      </c>
      <c r="AT24" s="1379">
        <v>0.47916666666666669</v>
      </c>
      <c r="AU24" s="1392" t="s">
        <v>50</v>
      </c>
      <c r="AV24" s="1379">
        <v>0.45902777777777776</v>
      </c>
      <c r="AW24" s="1379">
        <v>0.48333333333333334</v>
      </c>
      <c r="AX24" s="1391">
        <v>0.39583333333333331</v>
      </c>
      <c r="AY24" s="1386">
        <f>IF(IF(AR24&lt;&gt;"",1,0)+IF(AS24&lt;&gt;"",1,0)+IF(AT24&lt;&gt;"",1,0)+IF(AU24&lt;&gt;"",1,0)+IF(AV24&lt;&gt;"",1,0)+IF(AW24&lt;&gt;"",1,0)+IF(AX24&lt;&gt;"",1,0)=0,"",MOD((IF(AR24="",0,IF(ISNUMBER(AR24),MOD(AR24,1),VALUE(LEFT(AR24,FIND(":",AR24)-1))/24+VALUE(MID(AR24,FIND(":",AR24)+1,2))/1440)+IF(IF(ISNUMBER(AR24),MOD(AR24,1),VALUE(LEFT(AR24,FIND(":",AR24)-1))/24+VALUE(MID(AR24,FIND(":",AR24)+1,2))/1440)&lt;0.5,1,0))+IF(AS24="",0,IF(ISNUMBER(AS24),MOD(AS24,1),VALUE(LEFT(AS24,FIND(":",AS24)-1))/24+VALUE(MID(AS24,FIND(":",AS24)+1,2))/1440)+IF(IF(ISNUMBER(AS24),MOD(AS24,1),VALUE(LEFT(AS24,FIND(":",AS24)-1))/24+VALUE(MID(AS24,FIND(":",AS24)+1,2))/1440)&lt;0.5,1,0))+IF(AT24="",0,IF(ISNUMBER(AT24),MOD(AT24,1),VALUE(LEFT(AT24,FIND(":",AT24)-1))/24+VALUE(MID(AT24,FIND(":",AT24)+1,2))/1440)+IF(IF(ISNUMBER(AT24),MOD(AT24,1),VALUE(LEFT(AT24,FIND(":",AT24)-1))/24+VALUE(MID(AT24,FIND(":",AT24)+1,2))/1440)&lt;0.5,1,0))+IF(AU24="",0,IF(ISNUMBER(AU24),MOD(AU24,1),VALUE(LEFT(AU24,FIND(":",AU24)-1))/24+VALUE(MID(AU24,FIND(":",AU24)+1,2))/1440)+IF(IF(ISNUMBER(AU24),MOD(AU24,1),VALUE(LEFT(AU24,FIND(":",AU24)-1))/24+VALUE(MID(AU24,FIND(":",AU24)+1,2))/1440)&lt;0.5,1,0))+IF(AV24="",0,IF(ISNUMBER(AV24),MOD(AV24,1),VALUE(LEFT(AV24,FIND(":",AV24)-1))/24+VALUE(MID(AV24,FIND(":",AV24)+1,2))/1440)+IF(IF(ISNUMBER(AV24),MOD(AV24,1),VALUE(LEFT(AV24,FIND(":",AV24)-1))/24+VALUE(MID(AV24,FIND(":",AV24)+1,2))/1440)&lt;0.5,1,0))+IF(AW24="",0,IF(ISNUMBER(AW24),MOD(AW24,1),VALUE(LEFT(AW24,FIND(":",AW24)-1))/24+VALUE(MID(AW24,FIND(":",AW24)+1,2))/1440)+IF(IF(ISNUMBER(AW24),MOD(AW24,1),VALUE(LEFT(AW24,FIND(":",AW24)-1))/24+VALUE(MID(AW24,FIND(":",AW24)+1,2))/1440)&lt;0.5,1,0))+IF(AX24="",0,IF(ISNUMBER(AX24),MOD(AX24,1),VALUE(LEFT(AX24,FIND(":",AX24)-1))/24+VALUE(MID(AX24,FIND(":",AX24)+1,2))/1440)+IF(IF(ISNUMBER(AX24),MOD(AX24,1),VALUE(LEFT(AX24,FIND(":",AX24)-1))/24+VALUE(MID(AX24,FIND(":",AX24)+1,2))/1440)&lt;0.5,1,0)))/(IF(AR24&lt;&gt;"",1,0)+IF(AS24&lt;&gt;"",1,0)+IF(AT24&lt;&gt;"",1,0)+IF(AU24&lt;&gt;"",1,0)+IF(AV24&lt;&gt;"",1,0)+IF(AW24&lt;&gt;"",1,0)+IF(AX24&lt;&gt;"",1,0)),1))</f>
        <v>0.40942460317460339</v>
      </c>
      <c r="AZ24" s="541"/>
      <c r="BA24" s="1389">
        <v>0.41666666666666669</v>
      </c>
      <c r="BB24" s="1390" t="s">
        <v>51</v>
      </c>
      <c r="BC24" s="1379">
        <v>0.44722222222222224</v>
      </c>
      <c r="BD24" s="1390" t="s">
        <v>52</v>
      </c>
      <c r="BE24" s="1390" t="s">
        <v>52</v>
      </c>
      <c r="BF24" s="1390" t="s">
        <v>52</v>
      </c>
      <c r="BG24" s="1393" t="s">
        <v>52</v>
      </c>
      <c r="BH24" s="1386">
        <f>IF(IF(BA24&lt;&gt;"",1,0)+IF(BB24&lt;&gt;"",1,0)+IF(BC24&lt;&gt;"",1,0)+IF(BD24&lt;&gt;"",1,0)+IF(BE24&lt;&gt;"",1,0)+IF(BF24&lt;&gt;"",1,0)+IF(BG24&lt;&gt;"",1,0)=0,"",MOD((IF(BA24="",0,IF(ISNUMBER(BA24),MOD(BA24,1),VALUE(LEFT(BA24,FIND(":",BA24)-1))/24+VALUE(MID(BA24,FIND(":",BA24)+1,2))/1440)+IF(IF(ISNUMBER(BA24),MOD(BA24,1),VALUE(LEFT(BA24,FIND(":",BA24)-1))/24+VALUE(MID(BA24,FIND(":",BA24)+1,2))/1440)&lt;0.5,1,0))+IF(BB24="",0,IF(ISNUMBER(BB24),MOD(BB24,1),VALUE(LEFT(BB24,FIND(":",BB24)-1))/24+VALUE(MID(BB24,FIND(":",BB24)+1,2))/1440)+IF(IF(ISNUMBER(BB24),MOD(BB24,1),VALUE(LEFT(BB24,FIND(":",BB24)-1))/24+VALUE(MID(BB24,FIND(":",BB24)+1,2))/1440)&lt;0.5,1,0))+IF(BC24="",0,IF(ISNUMBER(BC24),MOD(BC24,1),VALUE(LEFT(BC24,FIND(":",BC24)-1))/24+VALUE(MID(BC24,FIND(":",BC24)+1,2))/1440)+IF(IF(ISNUMBER(BC24),MOD(BC24,1),VALUE(LEFT(BC24,FIND(":",BC24)-1))/24+VALUE(MID(BC24,FIND(":",BC24)+1,2))/1440)&lt;0.5,1,0))+IF(BD24="",0,IF(ISNUMBER(BD24),MOD(BD24,1),VALUE(LEFT(BD24,FIND(":",BD24)-1))/24+VALUE(MID(BD24,FIND(":",BD24)+1,2))/1440)+IF(IF(ISNUMBER(BD24),MOD(BD24,1),VALUE(LEFT(BD24,FIND(":",BD24)-1))/24+VALUE(MID(BD24,FIND(":",BD24)+1,2))/1440)&lt;0.5,1,0))+IF(BE24="",0,IF(ISNUMBER(BE24),MOD(BE24,1),VALUE(LEFT(BE24,FIND(":",BE24)-1))/24+VALUE(MID(BE24,FIND(":",BE24)+1,2))/1440)+IF(IF(ISNUMBER(BE24),MOD(BE24,1),VALUE(LEFT(BE24,FIND(":",BE24)-1))/24+VALUE(MID(BE24,FIND(":",BE24)+1,2))/1440)&lt;0.5,1,0))+IF(BF24="",0,IF(ISNUMBER(BF24),MOD(BF24,1),VALUE(LEFT(BF24,FIND(":",BF24)-1))/24+VALUE(MID(BF24,FIND(":",BF24)+1,2))/1440)+IF(IF(ISNUMBER(BF24),MOD(BF24,1),VALUE(LEFT(BF24,FIND(":",BF24)-1))/24+VALUE(MID(BF24,FIND(":",BF24)+1,2))/1440)&lt;0.5,1,0))+IF(BG24="",0,IF(ISNUMBER(BG24),MOD(BG24,1),VALUE(LEFT(BG24,FIND(":",BG24)-1))/24+VALUE(MID(BG24,FIND(":",BG24)+1,2))/1440)+IF(IF(ISNUMBER(BG24),MOD(BG24,1),VALUE(LEFT(BG24,FIND(":",BG24)-1))/24+VALUE(MID(BG24,FIND(":",BG24)+1,2))/1440)&lt;0.5,1,0)))/(IF(BA24&lt;&gt;"",1,0)+IF(BB24&lt;&gt;"",1,0)+IF(BC24&lt;&gt;"",1,0)+IF(BD24&lt;&gt;"",1,0)+IF(BE24&lt;&gt;"",1,0)+IF(BF24&lt;&gt;"",1,0)+IF(BG24&lt;&gt;"",1,0)),1))</f>
        <v>0.45376984126984099</v>
      </c>
      <c r="BI24" s="541"/>
      <c r="BJ24" s="1389"/>
      <c r="BK24" s="1390"/>
      <c r="BL24" s="1379"/>
      <c r="BM24" s="1379">
        <v>0.43055555555555558</v>
      </c>
      <c r="BN24" s="1390" t="s">
        <v>53</v>
      </c>
      <c r="BO24" s="1379">
        <v>0.1673611111111111</v>
      </c>
      <c r="BP24" s="1391">
        <v>0.46527777777777779</v>
      </c>
      <c r="BQ24" s="1386">
        <f>IF(IF(BJ24&lt;&gt;"",1,0)+IF(BK24&lt;&gt;"",1,0)+IF(BL24&lt;&gt;"",1,0)+IF(BM24&lt;&gt;"",1,0)+IF(BN24&lt;&gt;"",1,0)+IF(BO24&lt;&gt;"",1,0)+IF(BP24&lt;&gt;"",1,0)=0,"",MOD((IF(BJ24="",0,IF(ISNUMBER(BJ24),MOD(BJ24,1),VALUE(LEFT(BJ24,FIND(":",BJ24)-1))/24+VALUE(MID(BJ24,FIND(":",BJ24)+1,2))/1440)+IF(IF(ISNUMBER(BJ24),MOD(BJ24,1),VALUE(LEFT(BJ24,FIND(":",BJ24)-1))/24+VALUE(MID(BJ24,FIND(":",BJ24)+1,2))/1440)&lt;0.5,1,0))+IF(BK24="",0,IF(ISNUMBER(BK24),MOD(BK24,1),VALUE(LEFT(BK24,FIND(":",BK24)-1))/24+VALUE(MID(BK24,FIND(":",BK24)+1,2))/1440)+IF(IF(ISNUMBER(BK24),MOD(BK24,1),VALUE(LEFT(BK24,FIND(":",BK24)-1))/24+VALUE(MID(BK24,FIND(":",BK24)+1,2))/1440)&lt;0.5,1,0))+IF(BL24="",0,IF(ISNUMBER(BL24),MOD(BL24,1),VALUE(LEFT(BL24,FIND(":",BL24)-1))/24+VALUE(MID(BL24,FIND(":",BL24)+1,2))/1440)+IF(IF(ISNUMBER(BL24),MOD(BL24,1),VALUE(LEFT(BL24,FIND(":",BL24)-1))/24+VALUE(MID(BL24,FIND(":",BL24)+1,2))/1440)&lt;0.5,1,0))+IF(BM24="",0,IF(ISNUMBER(BM24),MOD(BM24,1),VALUE(LEFT(BM24,FIND(":",BM24)-1))/24+VALUE(MID(BM24,FIND(":",BM24)+1,2))/1440)+IF(IF(ISNUMBER(BM24),MOD(BM24,1),VALUE(LEFT(BM24,FIND(":",BM24)-1))/24+VALUE(MID(BM24,FIND(":",BM24)+1,2))/1440)&lt;0.5,1,0))+IF(BN24="",0,IF(ISNUMBER(BN24),MOD(BN24,1),VALUE(LEFT(BN24,FIND(":",BN24)-1))/24+VALUE(MID(BN24,FIND(":",BN24)+1,2))/1440)+IF(IF(ISNUMBER(BN24),MOD(BN24,1),VALUE(LEFT(BN24,FIND(":",BN24)-1))/24+VALUE(MID(BN24,FIND(":",BN24)+1,2))/1440)&lt;0.5,1,0))+IF(BO24="",0,IF(ISNUMBER(BO24),MOD(BO24,1),VALUE(LEFT(BO24,FIND(":",BO24)-1))/24+VALUE(MID(BO24,FIND(":",BO24)+1,2))/1440)+IF(IF(ISNUMBER(BO24),MOD(BO24,1),VALUE(LEFT(BO24,FIND(":",BO24)-1))/24+VALUE(MID(BO24,FIND(":",BO24)+1,2))/1440)&lt;0.5,1,0))+IF(BP24="",0,IF(ISNUMBER(BP24),MOD(BP24,1),VALUE(LEFT(BP24,FIND(":",BP24)-1))/24+VALUE(MID(BP24,FIND(":",BP24)+1,2))/1440)+IF(IF(ISNUMBER(BP24),MOD(BP24,1),VALUE(LEFT(BP24,FIND(":",BP24)-1))/24+VALUE(MID(BP24,FIND(":",BP24)+1,2))/1440)&lt;0.5,1,0)))/(IF(BJ24&lt;&gt;"",1,0)+IF(BK24&lt;&gt;"",1,0)+IF(BL24&lt;&gt;"",1,0)+IF(BM24&lt;&gt;"",1,0)+IF(BN24&lt;&gt;"",1,0)+IF(BO24&lt;&gt;"",1,0)+IF(BP24&lt;&gt;"",1,0)),1))</f>
        <v>0.35312499999999991</v>
      </c>
      <c r="BR24" s="541"/>
      <c r="BS24" s="1389">
        <v>0.36805555555555558</v>
      </c>
      <c r="BT24" s="1392" t="s">
        <v>54</v>
      </c>
      <c r="BU24" s="1379">
        <v>0.37638888888888888</v>
      </c>
      <c r="BV24" s="1390" t="s">
        <v>55</v>
      </c>
      <c r="BW24" s="1394">
        <v>0.33263888888888887</v>
      </c>
      <c r="BX24" s="1394">
        <v>0.30902777777777779</v>
      </c>
      <c r="BY24" s="1391">
        <v>0.36249999999999999</v>
      </c>
      <c r="BZ24" s="1386">
        <f>IF(IF(BS24&lt;&gt;"",1,0)+IF(BT24&lt;&gt;"",1,0)+IF(BU24&lt;&gt;"",1,0)+IF(BV24&lt;&gt;"",1,0)+IF(BW24&lt;&gt;"",1,0)+IF(BX24&lt;&gt;"",1,0)+IF(BY24&lt;&gt;"",1,0)=0,"",MOD((IF(BS24="",0,IF(ISNUMBER(BS24),MOD(BS24,1),VALUE(LEFT(BS24,FIND(":",BS24)-1))/24+VALUE(MID(BS24,FIND(":",BS24)+1,2))/1440)+IF(IF(ISNUMBER(BS24),MOD(BS24,1),VALUE(LEFT(BS24,FIND(":",BS24)-1))/24+VALUE(MID(BS24,FIND(":",BS24)+1,2))/1440)&lt;0.5,1,0))+IF(BT24="",0,IF(ISNUMBER(BT24),MOD(BT24,1),VALUE(LEFT(BT24,FIND(":",BT24)-1))/24+VALUE(MID(BT24,FIND(":",BT24)+1,2))/1440)+IF(IF(ISNUMBER(BT24),MOD(BT24,1),VALUE(LEFT(BT24,FIND(":",BT24)-1))/24+VALUE(MID(BT24,FIND(":",BT24)+1,2))/1440)&lt;0.5,1,0))+IF(BU24="",0,IF(ISNUMBER(BU24),MOD(BU24,1),VALUE(LEFT(BU24,FIND(":",BU24)-1))/24+VALUE(MID(BU24,FIND(":",BU24)+1,2))/1440)+IF(IF(ISNUMBER(BU24),MOD(BU24,1),VALUE(LEFT(BU24,FIND(":",BU24)-1))/24+VALUE(MID(BU24,FIND(":",BU24)+1,2))/1440)&lt;0.5,1,0))+IF(BV24="",0,IF(ISNUMBER(BV24),MOD(BV24,1),VALUE(LEFT(BV24,FIND(":",BV24)-1))/24+VALUE(MID(BV24,FIND(":",BV24)+1,2))/1440)+IF(IF(ISNUMBER(BV24),MOD(BV24,1),VALUE(LEFT(BV24,FIND(":",BV24)-1))/24+VALUE(MID(BV24,FIND(":",BV24)+1,2))/1440)&lt;0.5,1,0))+IF(BW24="",0,IF(ISNUMBER(BW24),MOD(BW24,1),VALUE(LEFT(BW24,FIND(":",BW24)-1))/24+VALUE(MID(BW24,FIND(":",BW24)+1,2))/1440)+IF(IF(ISNUMBER(BW24),MOD(BW24,1),VALUE(LEFT(BW24,FIND(":",BW24)-1))/24+VALUE(MID(BW24,FIND(":",BW24)+1,2))/1440)&lt;0.5,1,0))+IF(BX24="",0,IF(ISNUMBER(BX24),MOD(BX24,1),VALUE(LEFT(BX24,FIND(":",BX24)-1))/24+VALUE(MID(BX24,FIND(":",BX24)+1,2))/1440)+IF(IF(ISNUMBER(BX24),MOD(BX24,1),VALUE(LEFT(BX24,FIND(":",BX24)-1))/24+VALUE(MID(BX24,FIND(":",BX24)+1,2))/1440)&lt;0.5,1,0))+IF(BY24="",0,IF(ISNUMBER(BY24),MOD(BY24,1),VALUE(LEFT(BY24,FIND(":",BY24)-1))/24+VALUE(MID(BY24,FIND(":",BY24)+1,2))/1440)+IF(IF(ISNUMBER(BY24),MOD(BY24,1),VALUE(LEFT(BY24,FIND(":",BY24)-1))/24+VALUE(MID(BY24,FIND(":",BY24)+1,2))/1440)&lt;0.5,1,0)))/(IF(BS24&lt;&gt;"",1,0)+IF(BT24&lt;&gt;"",1,0)+IF(BU24&lt;&gt;"",1,0)+IF(BV24&lt;&gt;"",1,0)+IF(BW24&lt;&gt;"",1,0)+IF(BX24&lt;&gt;"",1,0)+IF(BY24&lt;&gt;"",1,0)),1))</f>
        <v>0.349404761904762</v>
      </c>
      <c r="CA24" s="1395">
        <v>0.2902777777777778</v>
      </c>
      <c r="CB24" s="1392" t="s">
        <v>56</v>
      </c>
      <c r="CC24" s="1394">
        <v>0.31944444444444442</v>
      </c>
      <c r="CD24" s="1392" t="s">
        <v>57</v>
      </c>
      <c r="CE24" s="1394">
        <v>0.3125</v>
      </c>
      <c r="CF24" s="1394">
        <v>0.32222222222222224</v>
      </c>
      <c r="CG24" s="1385">
        <v>0.33333333333333331</v>
      </c>
      <c r="CH24" s="1396">
        <f>IF(IF(CA24&lt;&gt;"",1,0)+IF(CB24&lt;&gt;"",1,0)+IF(CC24&lt;&gt;"",1,0)+IF(CD24&lt;&gt;"",1,0)+IF(CE24&lt;&gt;"",1,0)+IF(CF24&lt;&gt;"",1,0)+IF(CG24&lt;&gt;"",1,0)=0,"",MOD((IF(CA24="",0,IF(ISNUMBER(CA24),MOD(CA24,1),VALUE(LEFT(CA24,FIND(":",CA24)-1))/24+VALUE(MID(CA24,FIND(":",CA24)+1,2))/1440)+IF(IF(ISNUMBER(CA24),MOD(CA24,1),VALUE(LEFT(CA24,FIND(":",CA24)-1))/24+VALUE(MID(CA24,FIND(":",CA24)+1,2))/1440)&lt;0.5,1,0))+IF(CB24="",0,IF(ISNUMBER(CB24),MOD(CB24,1),VALUE(LEFT(CB24,FIND(":",CB24)-1))/24+VALUE(MID(CB24,FIND(":",CB24)+1,2))/1440)+IF(IF(ISNUMBER(CB24),MOD(CB24,1),VALUE(LEFT(CB24,FIND(":",CB24)-1))/24+VALUE(MID(CB24,FIND(":",CB24)+1,2))/1440)&lt;0.5,1,0))+IF(CC24="",0,IF(ISNUMBER(CC24),MOD(CC24,1),VALUE(LEFT(CC24,FIND(":",CC24)-1))/24+VALUE(MID(CC24,FIND(":",CC24)+1,2))/1440)+IF(IF(ISNUMBER(CC24),MOD(CC24,1),VALUE(LEFT(CC24,FIND(":",CC24)-1))/24+VALUE(MID(CC24,FIND(":",CC24)+1,2))/1440)&lt;0.5,1,0))+IF(CD24="",0,IF(ISNUMBER(CD24),MOD(CD24,1),VALUE(LEFT(CD24,FIND(":",CD24)-1))/24+VALUE(MID(CD24,FIND(":",CD24)+1,2))/1440)+IF(IF(ISNUMBER(CD24),MOD(CD24,1),VALUE(LEFT(CD24,FIND(":",CD24)-1))/24+VALUE(MID(CD24,FIND(":",CD24)+1,2))/1440)&lt;0.5,1,0))+IF(CE24="",0,IF(ISNUMBER(CE24),MOD(CE24,1),VALUE(LEFT(CE24,FIND(":",CE24)-1))/24+VALUE(MID(CE24,FIND(":",CE24)+1,2))/1440)+IF(IF(ISNUMBER(CE24),MOD(CE24,1),VALUE(LEFT(CE24,FIND(":",CE24)-1))/24+VALUE(MID(CE24,FIND(":",CE24)+1,2))/1440)&lt;0.5,1,0))+IF(CF24="",0,IF(ISNUMBER(CF24),MOD(CF24,1),VALUE(LEFT(CF24,FIND(":",CF24)-1))/24+VALUE(MID(CF24,FIND(":",CF24)+1,2))/1440)+IF(IF(ISNUMBER(CF24),MOD(CF24,1),VALUE(LEFT(CF24,FIND(":",CF24)-1))/24+VALUE(MID(CF24,FIND(":",CF24)+1,2))/1440)&lt;0.5,1,0))+IF(CG24="",0,IF(ISNUMBER(CG24),MOD(CG24,1),VALUE(LEFT(CG24,FIND(":",CG24)-1))/24+VALUE(MID(CG24,FIND(":",CG24)+1,2))/1440)+IF(IF(ISNUMBER(CG24),MOD(CG24,1),VALUE(LEFT(CG24,FIND(":",CG24)-1))/24+VALUE(MID(CG24,FIND(":",CG24)+1,2))/1440)&lt;0.5,1,0)))/(IF(CA24&lt;&gt;"",1,0)+IF(CB24&lt;&gt;"",1,0)+IF(CC24&lt;&gt;"",1,0)+IF(CD24&lt;&gt;"",1,0)+IF(CE24&lt;&gt;"",1,0)+IF(CF24&lt;&gt;"",1,0)+IF(CG24&lt;&gt;"",1,0)),1))</f>
        <v>0.31111111111111112</v>
      </c>
      <c r="CI24" s="1395">
        <v>0.33263888888888887</v>
      </c>
      <c r="CJ24" s="1394">
        <v>0.33194444444444443</v>
      </c>
      <c r="CK24" s="1379">
        <v>0.33958333333333335</v>
      </c>
      <c r="CL24" s="1390" t="s">
        <v>410</v>
      </c>
      <c r="CM24" s="1379">
        <v>0.31458333333333333</v>
      </c>
      <c r="CN24" s="1379">
        <v>0.40555555555555556</v>
      </c>
      <c r="CO24" s="1385">
        <v>0.36388888888888887</v>
      </c>
      <c r="CP24" s="1396">
        <f>IF(IF(CI24&lt;&gt;"",1,0)+IF(CJ24&lt;&gt;"",1,0)+IF(CK24&lt;&gt;"",1,0)+IF(CL24&lt;&gt;"",1,0)+IF(CM24&lt;&gt;"",1,0)+IF(CN24&lt;&gt;"",1,0)+IF(CO24&lt;&gt;"",1,0)=0,"",MOD((IF(CI24="",0,IF(ISNUMBER(CI24),MOD(CI24,1),VALUE(LEFT(CI24,FIND(":",CI24)-1))/24+VALUE(MID(CI24,FIND(":",CI24)+1,2))/1440)+IF(IF(ISNUMBER(CI24),MOD(CI24,1),VALUE(LEFT(CI24,FIND(":",CI24)-1))/24+VALUE(MID(CI24,FIND(":",CI24)+1,2))/1440)&lt;0.5,1,0))+IF(CJ24="",0,IF(ISNUMBER(CJ24),MOD(CJ24,1),VALUE(LEFT(CJ24,FIND(":",CJ24)-1))/24+VALUE(MID(CJ24,FIND(":",CJ24)+1,2))/1440)+IF(IF(ISNUMBER(CJ24),MOD(CJ24,1),VALUE(LEFT(CJ24,FIND(":",CJ24)-1))/24+VALUE(MID(CJ24,FIND(":",CJ24)+1,2))/1440)&lt;0.5,1,0))+IF(CK24="",0,IF(ISNUMBER(CK24),MOD(CK24,1),VALUE(LEFT(CK24,FIND(":",CK24)-1))/24+VALUE(MID(CK24,FIND(":",CK24)+1,2))/1440)+IF(IF(ISNUMBER(CK24),MOD(CK24,1),VALUE(LEFT(CK24,FIND(":",CK24)-1))/24+VALUE(MID(CK24,FIND(":",CK24)+1,2))/1440)&lt;0.5,1,0))+IF(CL24="",0,IF(ISNUMBER(CL24),MOD(CL24,1),VALUE(LEFT(CL24,FIND(":",CL24)-1))/24+VALUE(MID(CL24,FIND(":",CL24)+1,2))/1440)+IF(IF(ISNUMBER(CL24),MOD(CL24,1),VALUE(LEFT(CL24,FIND(":",CL24)-1))/24+VALUE(MID(CL24,FIND(":",CL24)+1,2))/1440)&lt;0.5,1,0))+IF(CM24="",0,IF(ISNUMBER(CM24),MOD(CM24,1),VALUE(LEFT(CM24,FIND(":",CM24)-1))/24+VALUE(MID(CM24,FIND(":",CM24)+1,2))/1440)+IF(IF(ISNUMBER(CM24),MOD(CM24,1),VALUE(LEFT(CM24,FIND(":",CM24)-1))/24+VALUE(MID(CM24,FIND(":",CM24)+1,2))/1440)&lt;0.5,1,0))+IF(CN24="",0,IF(ISNUMBER(CN24),MOD(CN24,1),VALUE(LEFT(CN24,FIND(":",CN24)-1))/24+VALUE(MID(CN24,FIND(":",CN24)+1,2))/1440)+IF(IF(ISNUMBER(CN24),MOD(CN24,1),VALUE(LEFT(CN24,FIND(":",CN24)-1))/24+VALUE(MID(CN24,FIND(":",CN24)+1,2))/1440)&lt;0.5,1,0))+IF(CO24="",0,IF(ISNUMBER(CO24),MOD(CO24,1),VALUE(LEFT(CO24,FIND(":",CO24)-1))/24+VALUE(MID(CO24,FIND(":",CO24)+1,2))/1440)+IF(IF(ISNUMBER(CO24),MOD(CO24,1),VALUE(LEFT(CO24,FIND(":",CO24)-1))/24+VALUE(MID(CO24,FIND(":",CO24)+1,2))/1440)&lt;0.5,1,0)))/(IF(CI24&lt;&gt;"",1,0)+IF(CJ24&lt;&gt;"",1,0)+IF(CK24&lt;&gt;"",1,0)+IF(CL24&lt;&gt;"",1,0)+IF(CM24&lt;&gt;"",1,0)+IF(CN24&lt;&gt;"",1,0)+IF(CO24&lt;&gt;"",1,0)),1))</f>
        <v>0.34325396825396814</v>
      </c>
      <c r="CQ24" s="1387">
        <v>0.33055555555555555</v>
      </c>
      <c r="CR24" s="1390" t="s">
        <v>434</v>
      </c>
      <c r="CS24" s="1379">
        <v>0.34722222222222221</v>
      </c>
      <c r="CT24" s="1379">
        <v>0.35416666666666669</v>
      </c>
      <c r="CU24" s="1379">
        <v>0.29166666666666669</v>
      </c>
      <c r="CV24" s="1379">
        <v>0.37777777777777777</v>
      </c>
      <c r="CW24" s="1385">
        <v>0.44861111111111113</v>
      </c>
      <c r="CX24" s="1386">
        <f>IF(IF(CQ24&lt;&gt;"",1,0)+IF(CR24&lt;&gt;"",1,0)+IF(CS24&lt;&gt;"",1,0)+IF(CT24&lt;&gt;"",1,0)+IF(CU24&lt;&gt;"",1,0)+IF(CV24&lt;&gt;"",1,0)+IF(CW24&lt;&gt;"",1,0)=0,"",MOD((IF(CQ24="",0,IF(ISNUMBER(CQ24),MOD(CQ24,1),VALUE(LEFT(CQ24,FIND(":",CQ24)-1))/24+VALUE(MID(CQ24,FIND(":",CQ24)+1,2))/1440)+IF(IF(ISNUMBER(CQ24),MOD(CQ24,1),VALUE(LEFT(CQ24,FIND(":",CQ24)-1))/24+VALUE(MID(CQ24,FIND(":",CQ24)+1,2))/1440)&lt;0.5,1,0))+IF(CR24="",0,IF(ISNUMBER(CR24),MOD(CR24,1),VALUE(LEFT(CR24,FIND(":",CR24)-1))/24+VALUE(MID(CR24,FIND(":",CR24)+1,2))/1440)+IF(IF(ISNUMBER(CR24),MOD(CR24,1),VALUE(LEFT(CR24,FIND(":",CR24)-1))/24+VALUE(MID(CR24,FIND(":",CR24)+1,2))/1440)&lt;0.5,1,0))+IF(CS24="",0,IF(ISNUMBER(CS24),MOD(CS24,1),VALUE(LEFT(CS24,FIND(":",CS24)-1))/24+VALUE(MID(CS24,FIND(":",CS24)+1,2))/1440)+IF(IF(ISNUMBER(CS24),MOD(CS24,1),VALUE(LEFT(CS24,FIND(":",CS24)-1))/24+VALUE(MID(CS24,FIND(":",CS24)+1,2))/1440)&lt;0.5,1,0))+IF(CT24="",0,IF(ISNUMBER(CT24),MOD(CT24,1),VALUE(LEFT(CT24,FIND(":",CT24)-1))/24+VALUE(MID(CT24,FIND(":",CT24)+1,2))/1440)+IF(IF(ISNUMBER(CT24),MOD(CT24,1),VALUE(LEFT(CT24,FIND(":",CT24)-1))/24+VALUE(MID(CT24,FIND(":",CT24)+1,2))/1440)&lt;0.5,1,0))+IF(CU24="",0,IF(ISNUMBER(CU24),MOD(CU24,1),VALUE(LEFT(CU24,FIND(":",CU24)-1))/24+VALUE(MID(CU24,FIND(":",CU24)+1,2))/1440)+IF(IF(ISNUMBER(CU24),MOD(CU24,1),VALUE(LEFT(CU24,FIND(":",CU24)-1))/24+VALUE(MID(CU24,FIND(":",CU24)+1,2))/1440)&lt;0.5,1,0))+IF(CV24="",0,IF(ISNUMBER(CV24),MOD(CV24,1),VALUE(LEFT(CV24,FIND(":",CV24)-1))/24+VALUE(MID(CV24,FIND(":",CV24)+1,2))/1440)+IF(IF(ISNUMBER(CV24),MOD(CV24,1),VALUE(LEFT(CV24,FIND(":",CV24)-1))/24+VALUE(MID(CV24,FIND(":",CV24)+1,2))/1440)&lt;0.5,1,0))+IF(CW24="",0,IF(ISNUMBER(CW24),MOD(CW24,1),VALUE(LEFT(CW24,FIND(":",CW24)-1))/24+VALUE(MID(CW24,FIND(":",CW24)+1,2))/1440)+IF(IF(ISNUMBER(CW24),MOD(CW24,1),VALUE(LEFT(CW24,FIND(":",CW24)-1))/24+VALUE(MID(CW24,FIND(":",CW24)+1,2))/1440)&lt;0.5,1,0)))/(IF(CQ24&lt;&gt;"",1,0)+IF(CR24&lt;&gt;"",1,0)+IF(CS24&lt;&gt;"",1,0)+IF(CT24&lt;&gt;"",1,0)+IF(CU24&lt;&gt;"",1,0)+IF(CV24&lt;&gt;"",1,0)+IF(CW24&lt;&gt;"",1,0)),1))</f>
        <v>0.35168650793650791</v>
      </c>
      <c r="CY24" s="1387">
        <v>0.37986111111111109</v>
      </c>
      <c r="CZ24" s="1379">
        <v>0.32291666666666669</v>
      </c>
      <c r="DA24" s="1379">
        <v>0.34722222222222221</v>
      </c>
      <c r="DB24" s="1379">
        <v>0.36458333333333331</v>
      </c>
      <c r="DC24" s="1379">
        <v>0.47083333333333333</v>
      </c>
      <c r="DD24" s="1379">
        <v>0.30069444444444443</v>
      </c>
      <c r="DE24" s="1385"/>
      <c r="DF24" s="1386">
        <f>IF(IF(CY24&lt;&gt;"",1,0)+IF(CZ24&lt;&gt;"",1,0)+IF(DA24&lt;&gt;"",1,0)+IF(DB24&lt;&gt;"",1,0)+IF(DC24&lt;&gt;"",1,0)+IF(DD24&lt;&gt;"",1,0)+IF(DE24&lt;&gt;"",1,0)=0,"",MOD((IF(CY24="",0,IF(ISNUMBER(CY24),MOD(CY24,1),VALUE(LEFT(CY24,FIND(":",CY24)-1))/24+VALUE(MID(CY24,FIND(":",CY24)+1,2))/1440)+IF(IF(ISNUMBER(CY24),MOD(CY24,1),VALUE(LEFT(CY24,FIND(":",CY24)-1))/24+VALUE(MID(CY24,FIND(":",CY24)+1,2))/1440)&lt;0.5,1,0))+IF(CZ24="",0,IF(ISNUMBER(CZ24),MOD(CZ24,1),VALUE(LEFT(CZ24,FIND(":",CZ24)-1))/24+VALUE(MID(CZ24,FIND(":",CZ24)+1,2))/1440)+IF(IF(ISNUMBER(CZ24),MOD(CZ24,1),VALUE(LEFT(CZ24,FIND(":",CZ24)-1))/24+VALUE(MID(CZ24,FIND(":",CZ24)+1,2))/1440)&lt;0.5,1,0))+IF(DA24="",0,IF(ISNUMBER(DA24),MOD(DA24,1),VALUE(LEFT(DA24,FIND(":",DA24)-1))/24+VALUE(MID(DA24,FIND(":",DA24)+1,2))/1440)+IF(IF(ISNUMBER(DA24),MOD(DA24,1),VALUE(LEFT(DA24,FIND(":",DA24)-1))/24+VALUE(MID(DA24,FIND(":",DA24)+1,2))/1440)&lt;0.5,1,0))+IF(DB24="",0,IF(ISNUMBER(DB24),MOD(DB24,1),VALUE(LEFT(DB24,FIND(":",DB24)-1))/24+VALUE(MID(DB24,FIND(":",DB24)+1,2))/1440)+IF(IF(ISNUMBER(DB24),MOD(DB24,1),VALUE(LEFT(DB24,FIND(":",DB24)-1))/24+VALUE(MID(DB24,FIND(":",DB24)+1,2))/1440)&lt;0.5,1,0))+IF(DC24="",0,IF(ISNUMBER(DC24),MOD(DC24,1),VALUE(LEFT(DC24,FIND(":",DC24)-1))/24+VALUE(MID(DC24,FIND(":",DC24)+1,2))/1440)+IF(IF(ISNUMBER(DC24),MOD(DC24,1),VALUE(LEFT(DC24,FIND(":",DC24)-1))/24+VALUE(MID(DC24,FIND(":",DC24)+1,2))/1440)&lt;0.5,1,0))+IF(DD24="",0,IF(ISNUMBER(DD24),MOD(DD24,1),VALUE(LEFT(DD24,FIND(":",DD24)-1))/24+VALUE(MID(DD24,FIND(":",DD24)+1,2))/1440)+IF(IF(ISNUMBER(DD24),MOD(DD24,1),VALUE(LEFT(DD24,FIND(":",DD24)-1))/24+VALUE(MID(DD24,FIND(":",DD24)+1,2))/1440)&lt;0.5,1,0))+IF(DE24="",0,IF(ISNUMBER(DE24),MOD(DE24,1),VALUE(LEFT(DE24,FIND(":",DE24)-1))/24+VALUE(MID(DE24,FIND(":",DE24)+1,2))/1440)+IF(IF(ISNUMBER(DE24),MOD(DE24,1),VALUE(LEFT(DE24,FIND(":",DE24)-1))/24+VALUE(MID(DE24,FIND(":",DE24)+1,2))/1440)&lt;0.5,1,0)))/(IF(CY24&lt;&gt;"",1,0)+IF(CZ24&lt;&gt;"",1,0)+IF(DA24&lt;&gt;"",1,0)+IF(DB24&lt;&gt;"",1,0)+IF(DC24&lt;&gt;"",1,0)+IF(DD24&lt;&gt;"",1,0)+IF(DE24&lt;&gt;"",1,0)),1))</f>
        <v>0.36435185185185159</v>
      </c>
      <c r="DG24" s="541"/>
      <c r="DH24" s="1387"/>
      <c r="DI24" s="1390"/>
      <c r="DJ24" s="1379"/>
      <c r="DK24" s="1390"/>
      <c r="DL24" s="1379"/>
      <c r="DM24" s="1379"/>
      <c r="DN24" s="1385"/>
      <c r="DO24" s="1386" t="str">
        <f>IF(IF(DH24&lt;&gt;"",1,0)+IF(DI24&lt;&gt;"",1,0)+IF(DJ24&lt;&gt;"",1,0)+IF(DK24&lt;&gt;"",1,0)+IF(DL24&lt;&gt;"",1,0)+IF(DM24&lt;&gt;"",1,0)+IF(DN24&lt;&gt;"",1,0)=0,"",MOD((IF(DH24="",0,IF(ISNUMBER(DH24),MOD(DH24,1),VALUE(LEFT(DH24,FIND(":",DH24)-1))/24+VALUE(MID(DH24,FIND(":",DH24)+1,2))/1440)+IF(IF(ISNUMBER(DH24),MOD(DH24,1),VALUE(LEFT(DH24,FIND(":",DH24)-1))/24+VALUE(MID(DH24,FIND(":",DH24)+1,2))/1440)&lt;0.5,1,0))+IF(DI24="",0,IF(ISNUMBER(DI24),MOD(DI24,1),VALUE(LEFT(DI24,FIND(":",DI24)-1))/24+VALUE(MID(DI24,FIND(":",DI24)+1,2))/1440)+IF(IF(ISNUMBER(DI24),MOD(DI24,1),VALUE(LEFT(DI24,FIND(":",DI24)-1))/24+VALUE(MID(DI24,FIND(":",DI24)+1,2))/1440)&lt;0.5,1,0))+IF(DJ24="",0,IF(ISNUMBER(DJ24),MOD(DJ24,1),VALUE(LEFT(DJ24,FIND(":",DJ24)-1))/24+VALUE(MID(DJ24,FIND(":",DJ24)+1,2))/1440)+IF(IF(ISNUMBER(DJ24),MOD(DJ24,1),VALUE(LEFT(DJ24,FIND(":",DJ24)-1))/24+VALUE(MID(DJ24,FIND(":",DJ24)+1,2))/1440)&lt;0.5,1,0))+IF(DK24="",0,IF(ISNUMBER(DK24),MOD(DK24,1),VALUE(LEFT(DK24,FIND(":",DK24)-1))/24+VALUE(MID(DK24,FIND(":",DK24)+1,2))/1440)+IF(IF(ISNUMBER(DK24),MOD(DK24,1),VALUE(LEFT(DK24,FIND(":",DK24)-1))/24+VALUE(MID(DK24,FIND(":",DK24)+1,2))/1440)&lt;0.5,1,0))+IF(DL24="",0,IF(ISNUMBER(DL24),MOD(DL24,1),VALUE(LEFT(DL24,FIND(":",DL24)-1))/24+VALUE(MID(DL24,FIND(":",DL24)+1,2))/1440)+IF(IF(ISNUMBER(DL24),MOD(DL24,1),VALUE(LEFT(DL24,FIND(":",DL24)-1))/24+VALUE(MID(DL24,FIND(":",DL24)+1,2))/1440)&lt;0.5,1,0))+IF(DM24="",0,IF(ISNUMBER(DM24),MOD(DM24,1),VALUE(LEFT(DM24,FIND(":",DM24)-1))/24+VALUE(MID(DM24,FIND(":",DM24)+1,2))/1440)+IF(IF(ISNUMBER(DM24),MOD(DM24,1),VALUE(LEFT(DM24,FIND(":",DM24)-1))/24+VALUE(MID(DM24,FIND(":",DM24)+1,2))/1440)&lt;0.5,1,0))+IF(DN24="",0,IF(ISNUMBER(DN24),MOD(DN24,1),VALUE(LEFT(DN24,FIND(":",DN24)-1))/24+VALUE(MID(DN24,FIND(":",DN24)+1,2))/1440)+IF(IF(ISNUMBER(DN24),MOD(DN24,1),VALUE(LEFT(DN24,FIND(":",DN24)-1))/24+VALUE(MID(DN24,FIND(":",DN24)+1,2))/1440)&lt;0.5,1,0)))/(IF(DH24&lt;&gt;"",1,0)+IF(DI24&lt;&gt;"",1,0)+IF(DJ24&lt;&gt;"",1,0)+IF(DK24&lt;&gt;"",1,0)+IF(DL24&lt;&gt;"",1,0)+IF(DM24&lt;&gt;"",1,0)+IF(DN24&lt;&gt;"",1,0)),1))</f>
        <v/>
      </c>
      <c r="DP24" s="541"/>
      <c r="DQ24" s="1387"/>
      <c r="DR24" s="1379"/>
      <c r="DS24" s="1379"/>
      <c r="DT24" s="1390"/>
      <c r="DU24" s="1379"/>
      <c r="DV24" s="1379"/>
      <c r="DW24" s="1385"/>
      <c r="DX24" s="1386" t="str">
        <f>IF(IF(DQ24&lt;&gt;"",1,0)+IF(DR24&lt;&gt;"",1,0)+IF(DS24&lt;&gt;"",1,0)+IF(DT24&lt;&gt;"",1,0)+IF(DU24&lt;&gt;"",1,0)+IF(DV24&lt;&gt;"",1,0)+IF(DW24&lt;&gt;"",1,0)=0,"",MOD((IF(DQ24="",0,IF(ISNUMBER(DQ24),MOD(DQ24,1),VALUE(LEFT(DQ24,FIND(":",DQ24)-1))/24+VALUE(MID(DQ24,FIND(":",DQ24)+1,2))/1440)+IF(IF(ISNUMBER(DQ24),MOD(DQ24,1),VALUE(LEFT(DQ24,FIND(":",DQ24)-1))/24+VALUE(MID(DQ24,FIND(":",DQ24)+1,2))/1440)&lt;0.5,1,0))+IF(DR24="",0,IF(ISNUMBER(DR24),MOD(DR24,1),VALUE(LEFT(DR24,FIND(":",DR24)-1))/24+VALUE(MID(DR24,FIND(":",DR24)+1,2))/1440)+IF(IF(ISNUMBER(DR24),MOD(DR24,1),VALUE(LEFT(DR24,FIND(":",DR24)-1))/24+VALUE(MID(DR24,FIND(":",DR24)+1,2))/1440)&lt;0.5,1,0))+IF(DS24="",0,IF(ISNUMBER(DS24),MOD(DS24,1),VALUE(LEFT(DS24,FIND(":",DS24)-1))/24+VALUE(MID(DS24,FIND(":",DS24)+1,2))/1440)+IF(IF(ISNUMBER(DS24),MOD(DS24,1),VALUE(LEFT(DS24,FIND(":",DS24)-1))/24+VALUE(MID(DS24,FIND(":",DS24)+1,2))/1440)&lt;0.5,1,0))+IF(DT24="",0,IF(ISNUMBER(DT24),MOD(DT24,1),VALUE(LEFT(DT24,FIND(":",DT24)-1))/24+VALUE(MID(DT24,FIND(":",DT24)+1,2))/1440)+IF(IF(ISNUMBER(DT24),MOD(DT24,1),VALUE(LEFT(DT24,FIND(":",DT24)-1))/24+VALUE(MID(DT24,FIND(":",DT24)+1,2))/1440)&lt;0.5,1,0))+IF(DU24="",0,IF(ISNUMBER(DU24),MOD(DU24,1),VALUE(LEFT(DU24,FIND(":",DU24)-1))/24+VALUE(MID(DU24,FIND(":",DU24)+1,2))/1440)+IF(IF(ISNUMBER(DU24),MOD(DU24,1),VALUE(LEFT(DU24,FIND(":",DU24)-1))/24+VALUE(MID(DU24,FIND(":",DU24)+1,2))/1440)&lt;0.5,1,0))+IF(DV24="",0,IF(ISNUMBER(DV24),MOD(DV24,1),VALUE(LEFT(DV24,FIND(":",DV24)-1))/24+VALUE(MID(DV24,FIND(":",DV24)+1,2))/1440)+IF(IF(ISNUMBER(DV24),MOD(DV24,1),VALUE(LEFT(DV24,FIND(":",DV24)-1))/24+VALUE(MID(DV24,FIND(":",DV24)+1,2))/1440)&lt;0.5,1,0))+IF(DW24="",0,IF(ISNUMBER(DW24),MOD(DW24,1),VALUE(LEFT(DW24,FIND(":",DW24)-1))/24+VALUE(MID(DW24,FIND(":",DW24)+1,2))/1440)+IF(IF(ISNUMBER(DW24),MOD(DW24,1),VALUE(LEFT(DW24,FIND(":",DW24)-1))/24+VALUE(MID(DW24,FIND(":",DW24)+1,2))/1440)&lt;0.5,1,0)))/(IF(DQ24&lt;&gt;"",1,0)+IF(DR24&lt;&gt;"",1,0)+IF(DS24&lt;&gt;"",1,0)+IF(DT24&lt;&gt;"",1,0)+IF(DU24&lt;&gt;"",1,0)+IF(DV24&lt;&gt;"",1,0)+IF(DW24&lt;&gt;"",1,0)),1))</f>
        <v/>
      </c>
      <c r="DY24" s="541"/>
      <c r="DZ24" s="1387"/>
      <c r="EA24" s="1379"/>
      <c r="EB24" s="1379"/>
      <c r="EC24" s="1390"/>
      <c r="ED24" s="1379"/>
      <c r="EE24" s="1379"/>
      <c r="EF24" s="1385"/>
      <c r="EG24" s="1386" t="str">
        <f>IF(IF(DZ24&lt;&gt;"",1,0)+IF(EA24&lt;&gt;"",1,0)+IF(EB24&lt;&gt;"",1,0)+IF(EC24&lt;&gt;"",1,0)+IF(ED24&lt;&gt;"",1,0)+IF(EE24&lt;&gt;"",1,0)+IF(EF24&lt;&gt;"",1,0)=0,"",MOD((IF(DZ24="",0,IF(ISNUMBER(DZ24),MOD(DZ24,1),VALUE(LEFT(DZ24,FIND(":",DZ24)-1))/24+VALUE(MID(DZ24,FIND(":",DZ24)+1,2))/1440)+IF(IF(ISNUMBER(DZ24),MOD(DZ24,1),VALUE(LEFT(DZ24,FIND(":",DZ24)-1))/24+VALUE(MID(DZ24,FIND(":",DZ24)+1,2))/1440)&lt;0.5,1,0))+IF(EA24="",0,IF(ISNUMBER(EA24),MOD(EA24,1),VALUE(LEFT(EA24,FIND(":",EA24)-1))/24+VALUE(MID(EA24,FIND(":",EA24)+1,2))/1440)+IF(IF(ISNUMBER(EA24),MOD(EA24,1),VALUE(LEFT(EA24,FIND(":",EA24)-1))/24+VALUE(MID(EA24,FIND(":",EA24)+1,2))/1440)&lt;0.5,1,0))+IF(EB24="",0,IF(ISNUMBER(EB24),MOD(EB24,1),VALUE(LEFT(EB24,FIND(":",EB24)-1))/24+VALUE(MID(EB24,FIND(":",EB24)+1,2))/1440)+IF(IF(ISNUMBER(EB24),MOD(EB24,1),VALUE(LEFT(EB24,FIND(":",EB24)-1))/24+VALUE(MID(EB24,FIND(":",EB24)+1,2))/1440)&lt;0.5,1,0))+IF(EC24="",0,IF(ISNUMBER(EC24),MOD(EC24,1),VALUE(LEFT(EC24,FIND(":",EC24)-1))/24+VALUE(MID(EC24,FIND(":",EC24)+1,2))/1440)+IF(IF(ISNUMBER(EC24),MOD(EC24,1),VALUE(LEFT(EC24,FIND(":",EC24)-1))/24+VALUE(MID(EC24,FIND(":",EC24)+1,2))/1440)&lt;0.5,1,0))+IF(ED24="",0,IF(ISNUMBER(ED24),MOD(ED24,1),VALUE(LEFT(ED24,FIND(":",ED24)-1))/24+VALUE(MID(ED24,FIND(":",ED24)+1,2))/1440)+IF(IF(ISNUMBER(ED24),MOD(ED24,1),VALUE(LEFT(ED24,FIND(":",ED24)-1))/24+VALUE(MID(ED24,FIND(":",ED24)+1,2))/1440)&lt;0.5,1,0))+IF(EE24="",0,IF(ISNUMBER(EE24),MOD(EE24,1),VALUE(LEFT(EE24,FIND(":",EE24)-1))/24+VALUE(MID(EE24,FIND(":",EE24)+1,2))/1440)+IF(IF(ISNUMBER(EE24),MOD(EE24,1),VALUE(LEFT(EE24,FIND(":",EE24)-1))/24+VALUE(MID(EE24,FIND(":",EE24)+1,2))/1440)&lt;0.5,1,0))+IF(EF24="",0,IF(ISNUMBER(EF24),MOD(EF24,1),VALUE(LEFT(EF24,FIND(":",EF24)-1))/24+VALUE(MID(EF24,FIND(":",EF24)+1,2))/1440)+IF(IF(ISNUMBER(EF24),MOD(EF24,1),VALUE(LEFT(EF24,FIND(":",EF24)-1))/24+VALUE(MID(EF24,FIND(":",EF24)+1,2))/1440)&lt;0.5,1,0)))/(IF(DZ24&lt;&gt;"",1,0)+IF(EA24&lt;&gt;"",1,0)+IF(EB24&lt;&gt;"",1,0)+IF(EC24&lt;&gt;"",1,0)+IF(ED24&lt;&gt;"",1,0)+IF(EE24&lt;&gt;"",1,0)+IF(EF24&lt;&gt;"",1,0)),1))</f>
        <v/>
      </c>
      <c r="EH24" s="541"/>
      <c r="EI24" s="1387"/>
      <c r="EJ24" s="1379"/>
      <c r="EK24" s="1379"/>
      <c r="EL24" s="1390"/>
      <c r="EM24" s="1379"/>
      <c r="EN24" s="1379"/>
      <c r="EO24" s="1385"/>
      <c r="EP24" s="1386" t="str">
        <f>IF(IF(EI24&lt;&gt;"",1,0)+IF(EJ24&lt;&gt;"",1,0)+IF(EK24&lt;&gt;"",1,0)+IF(EL24&lt;&gt;"",1,0)+IF(EM24&lt;&gt;"",1,0)+IF(EN24&lt;&gt;"",1,0)+IF(EO24&lt;&gt;"",1,0)=0,"",MOD((IF(EI24="",0,IF(ISNUMBER(EI24),MOD(EI24,1),VALUE(LEFT(EI24,FIND(":",EI24)-1))/24+VALUE(MID(EI24,FIND(":",EI24)+1,2))/1440)+IF(IF(ISNUMBER(EI24),MOD(EI24,1),VALUE(LEFT(EI24,FIND(":",EI24)-1))/24+VALUE(MID(EI24,FIND(":",EI24)+1,2))/1440)&lt;0.5,1,0))+IF(EJ24="",0,IF(ISNUMBER(EJ24),MOD(EJ24,1),VALUE(LEFT(EJ24,FIND(":",EJ24)-1))/24+VALUE(MID(EJ24,FIND(":",EJ24)+1,2))/1440)+IF(IF(ISNUMBER(EJ24),MOD(EJ24,1),VALUE(LEFT(EJ24,FIND(":",EJ24)-1))/24+VALUE(MID(EJ24,FIND(":",EJ24)+1,2))/1440)&lt;0.5,1,0))+IF(EK24="",0,IF(ISNUMBER(EK24),MOD(EK24,1),VALUE(LEFT(EK24,FIND(":",EK24)-1))/24+VALUE(MID(EK24,FIND(":",EK24)+1,2))/1440)+IF(IF(ISNUMBER(EK24),MOD(EK24,1),VALUE(LEFT(EK24,FIND(":",EK24)-1))/24+VALUE(MID(EK24,FIND(":",EK24)+1,2))/1440)&lt;0.5,1,0))+IF(EL24="",0,IF(ISNUMBER(EL24),MOD(EL24,1),VALUE(LEFT(EL24,FIND(":",EL24)-1))/24+VALUE(MID(EL24,FIND(":",EL24)+1,2))/1440)+IF(IF(ISNUMBER(EL24),MOD(EL24,1),VALUE(LEFT(EL24,FIND(":",EL24)-1))/24+VALUE(MID(EL24,FIND(":",EL24)+1,2))/1440)&lt;0.5,1,0))+IF(EM24="",0,IF(ISNUMBER(EM24),MOD(EM24,1),VALUE(LEFT(EM24,FIND(":",EM24)-1))/24+VALUE(MID(EM24,FIND(":",EM24)+1,2))/1440)+IF(IF(ISNUMBER(EM24),MOD(EM24,1),VALUE(LEFT(EM24,FIND(":",EM24)-1))/24+VALUE(MID(EM24,FIND(":",EM24)+1,2))/1440)&lt;0.5,1,0))+IF(EN24="",0,IF(ISNUMBER(EN24),MOD(EN24,1),VALUE(LEFT(EN24,FIND(":",EN24)-1))/24+VALUE(MID(EN24,FIND(":",EN24)+1,2))/1440)+IF(IF(ISNUMBER(EN24),MOD(EN24,1),VALUE(LEFT(EN24,FIND(":",EN24)-1))/24+VALUE(MID(EN24,FIND(":",EN24)+1,2))/1440)&lt;0.5,1,0))+IF(EO24="",0,IF(ISNUMBER(EO24),MOD(EO24,1),VALUE(LEFT(EO24,FIND(":",EO24)-1))/24+VALUE(MID(EO24,FIND(":",EO24)+1,2))/1440)+IF(IF(ISNUMBER(EO24),MOD(EO24,1),VALUE(LEFT(EO24,FIND(":",EO24)-1))/24+VALUE(MID(EO24,FIND(":",EO24)+1,2))/1440)&lt;0.5,1,0)))/(IF(EI24&lt;&gt;"",1,0)+IF(EJ24&lt;&gt;"",1,0)+IF(EK24&lt;&gt;"",1,0)+IF(EL24&lt;&gt;"",1,0)+IF(EM24&lt;&gt;"",1,0)+IF(EN24&lt;&gt;"",1,0)+IF(EO24&lt;&gt;"",1,0)),1))</f>
        <v/>
      </c>
      <c r="EQ24" s="541"/>
    </row>
    <row r="25" spans="1:147" s="1160" customFormat="1" ht="18" customHeight="1">
      <c r="A25" s="1397" t="s">
        <v>58</v>
      </c>
      <c r="B25" s="1398" t="s">
        <v>59</v>
      </c>
      <c r="C25" s="1399" t="s">
        <v>60</v>
      </c>
      <c r="D25" s="1399" t="s">
        <v>61</v>
      </c>
      <c r="E25" s="1399" t="s">
        <v>62</v>
      </c>
      <c r="F25" s="1399" t="s">
        <v>63</v>
      </c>
      <c r="G25" s="1400" t="s">
        <v>64</v>
      </c>
      <c r="H25" s="1401">
        <f>IF(IF(B25&lt;&gt;"",1,0)+IF(C25&lt;&gt;"",1,0)+IF(D25&lt;&gt;"",1,0)+IF(E25&lt;&gt;"",1,0)+IF(F25&lt;&gt;"",1,0)+IF(G25&lt;&gt;"",1,0)=0,"",(IF(B25="",0,IF(ISNUMBER(B25),MOD(B25,1),VALUE(LEFT(B25,FIND("h",B25)-1))/24+VALUE(MID(B25,FIND("h",B25)+1,FIND("m",B25)-FIND("h",B25)-1))/1440))+IF(C25="",0,IF(ISNUMBER(C25),MOD(C25,1),VALUE(LEFT(C25,FIND("h",C25)-1))/24+VALUE(MID(C25,FIND("h",C25)+1,FIND("m",C25)-FIND("h",C25)-1))/1440))+IF(D25="",0,IF(ISNUMBER(D25),MOD(D25,1),VALUE(LEFT(D25,FIND("h",D25)-1))/24+VALUE(MID(D25,FIND("h",D25)+1,FIND("m",D25)-FIND("h",D25)-1))/1440))+IF(E25="",0,IF(ISNUMBER(E25),MOD(E25,1),VALUE(LEFT(E25,FIND("h",E25)-1))/24+VALUE(MID(E25,FIND("h",E25)+1,FIND("m",E25)-FIND("h",E25)-1))/1440))+IF(F25="",0,IF(ISNUMBER(F25),MOD(F25,1),VALUE(LEFT(F25,FIND("h",F25)-1))/24+VALUE(MID(F25,FIND("h",F25)+1,FIND("m",F25)-FIND("h",F25)-1))/1440))+IF(G25="",0,IF(ISNUMBER(G25),MOD(G25,1),VALUE(LEFT(G25,FIND("h",G25)-1))/24+VALUE(MID(G25,FIND("h",G25)+1,FIND("m",G25)-FIND("h",G25)-1))/1440)))/(IF(B25&lt;&gt;"",1,0)+IF(C25&lt;&gt;"",1,0)+IF(D25&lt;&gt;"",1,0)+IF(E25&lt;&gt;"",1,0)+IF(F25&lt;&gt;"",1,0)+IF(G25&lt;&gt;"",1,0)))</f>
        <v>0.29375000000000001</v>
      </c>
      <c r="I25" s="386"/>
      <c r="J25" s="1398">
        <v>46222.348611111112</v>
      </c>
      <c r="K25" s="1399">
        <v>46222.385416666657</v>
      </c>
      <c r="L25" s="1399">
        <v>46222.245833333327</v>
      </c>
      <c r="M25" s="1399">
        <v>46222.379861111112</v>
      </c>
      <c r="N25" s="1399">
        <v>46222.337500000001</v>
      </c>
      <c r="O25" s="1399">
        <v>46222.37777777778</v>
      </c>
      <c r="P25" s="1400">
        <v>46222.400694444441</v>
      </c>
      <c r="Q25" s="1401">
        <f t="array" ref="Q25">IF(IF(J25&lt;&gt;"",1,0)+IF(K25&lt;&gt;"",1,0)+IF(L25&lt;&gt;"",1,0)+IF(M25&lt;&gt;"",1,0)+IF(N25&lt;&gt;"",1,0)+IF(O25&lt;&gt;"",1,0)+IF(P25&lt;&gt;"",1,0)=0,"",(IF(J25="",0,IF(ISNUMBER(J25),MOD(J25,1),VALUE(LEFT(J25,FIND("h",J25)-1))/24+VALUE(MID(J25,FIND("h",J25)+1,FIND("m",J25)-FIND("h",J25)-1))/1440))+IF(K25="",0,IF(ISNUMBER(K25),MOD(K25,1),VALUE(LEFT(K25,FIND("h",K25)-1))/24+VALUE(MID(K25,FIND("h",K25)+1,FIND("m",K25)-FIND("h",K25)-1))/1440))+IF(L25="",0,IF(ISNUMBER(L25),MOD(L25,1),VALUE(LEFT(L25,FIND("h",L25)-1))/24+VALUE(MID(L25,FIND("h",L25)+1,FIND("m",L25)-FIND("h",L25)-1))/1440))+IF(M25="",0,IF(ISNUMBER(M25),MOD(M25,1),VALUE(LEFT(M25,FIND("h",M25)-1))/24+VALUE(MID(M25,FIND("h",M25)+1,FIND("m",M25)-FIND("h",M25)-1))/1440))+IF(N25="",0,IF(ISNUMBER(N25),MOD(N25,1),VALUE(LEFT(N25,FIND("h",N25)-1))/24+VALUE(MID(N25,FIND("h",N25)+1,FIND("m",N25)-FIND("h",N25)-1))/1440))+IF(O25="",0,IF(ISNUMBER(O25),MOD(O25,1),VALUE(LEFT(O25,FIND("h",O25)-1))/24+VALUE(MID(O25,FIND("h",O25)+1,FIND("m",O25)-FIND("h",O25)-1))/1440))+IF(P25="",0,IF(ISNUMBER(P25),MOD(P25,1),VALUE(LEFT(P25,FIND("h",P25)-1))/24+VALUE(MID(P25,FIND("h",P25)+1,FIND("m",P25)-FIND("h",P25)-1))/1440)))/(IF(J25&lt;&gt;"",1,0)+IF(K25&lt;&gt;"",1,0)+IF(L25&lt;&gt;"",1,0)+IF(M25&lt;&gt;"",1,0)+IF(N25&lt;&gt;"",1,0)+IF(O25&lt;&gt;"",1,0)+IF(P25&lt;&gt;"",1,0)))</f>
        <v>0.35367063491867157</v>
      </c>
      <c r="R25" s="386"/>
      <c r="S25" s="1402">
        <v>46227.295138888891</v>
      </c>
      <c r="T25" s="1399">
        <v>46225.413888888892</v>
      </c>
      <c r="U25" s="1399">
        <v>46225.309027777781</v>
      </c>
      <c r="V25" s="1399">
        <v>0.2409722222222222</v>
      </c>
      <c r="W25" s="1399">
        <v>46227.411805555559</v>
      </c>
      <c r="X25" s="1399">
        <v>0.48472222222222222</v>
      </c>
      <c r="Y25" s="1400">
        <v>0.25</v>
      </c>
      <c r="Z25" s="1403">
        <f>IF(IF(S25&lt;&gt;"",1,0)+IF(T25&lt;&gt;"",1,0)+IF(U25&lt;&gt;"",1,0)+IF(V25&lt;&gt;"",1,0)+IF(W25&lt;&gt;"",1,0)+IF(X25&lt;&gt;"",1,0)+IF(Y25&lt;&gt;"",1,0)=0,"",(IF(S25="",0,IF(ISNUMBER(S25),MOD(S25,1),VALUE(LEFT(S25,FIND("h",S25)-1))/24+VALUE(MID(S25,FIND("h",S25)+1,FIND("m",S25)-FIND("h",S25)-1))/1440))+IF(T25="",0,IF(ISNUMBER(T25),MOD(T25,1),VALUE(LEFT(T25,FIND("h",T25)-1))/24+VALUE(MID(T25,FIND("h",T25)+1,FIND("m",T25)-FIND("h",T25)-1))/1440))+IF(U25="",0,IF(ISNUMBER(U25),MOD(U25,1),VALUE(LEFT(U25,FIND("h",U25)-1))/24+VALUE(MID(U25,FIND("h",U25)+1,FIND("m",U25)-FIND("h",U25)-1))/1440))+IF(V25="",0,IF(ISNUMBER(V25),MOD(V25,1),VALUE(LEFT(V25,FIND("h",V25)-1))/24+VALUE(MID(V25,FIND("h",V25)+1,FIND("m",V25)-FIND("h",V25)-1))/1440))+IF(W25="",0,IF(ISNUMBER(W25),MOD(W25,1),VALUE(LEFT(W25,FIND("h",W25)-1))/24+VALUE(MID(W25,FIND("h",W25)+1,FIND("m",W25)-FIND("h",W25)-1))/1440))+IF(X25="",0,IF(ISNUMBER(X25),MOD(X25,1),VALUE(LEFT(X25,FIND("h",X25)-1))/24+VALUE(MID(X25,FIND("h",X25)+1,FIND("m",X25)-FIND("h",X25)-1))/1440))+IF(Y25="",0,IF(ISNUMBER(Y25),MOD(Y25,1),VALUE(LEFT(Y25,FIND("h",Y25)-1))/24+VALUE(MID(Y25,FIND("h",Y25)+1,FIND("m",Y25)-FIND("h",Y25)-1))/1440)))/(IF(S25&lt;&gt;"",1,0)+IF(T25&lt;&gt;"",1,0)+IF(U25&lt;&gt;"",1,0)+IF(V25&lt;&gt;"",1,0)+IF(W25&lt;&gt;"",1,0)+IF(X25&lt;&gt;"",1,0)+IF(Y25&lt;&gt;"",1,0)))</f>
        <v>0.34365079365243362</v>
      </c>
      <c r="AA25" s="1402">
        <v>0.41666666666666669</v>
      </c>
      <c r="AB25" s="1399">
        <v>0.5</v>
      </c>
      <c r="AC25" s="1399">
        <v>0.49444444444444452</v>
      </c>
      <c r="AD25" s="1399">
        <v>0.20833333333333329</v>
      </c>
      <c r="AE25" s="1399">
        <v>0.3840277777777778</v>
      </c>
      <c r="AF25" s="1404">
        <v>0.15277777777777779</v>
      </c>
      <c r="AG25" s="1400">
        <v>0.37222222222222218</v>
      </c>
      <c r="AH25" s="1401">
        <f>IF(IF(AA25&lt;&gt;"",1,0)+IF(AB25&lt;&gt;"",1,0)+IF(AC25&lt;&gt;"",1,0)+IF(AD25&lt;&gt;"",1,0)+IF(AE25&lt;&gt;"",1,0)+IF(AF25&lt;&gt;"",1,0)+IF(AG25&lt;&gt;"",1,0)=0,"",(IF(AA25="",0,IF(ISNUMBER(AA25),MOD(AA25,1),VALUE(LEFT(AA25,FIND("h",AA25)-1))/24+VALUE(MID(AA25,FIND("h",AA25)+1,FIND("m",AA25)-FIND("h",AA25)-1))/1440))+IF(AB25="",0,IF(ISNUMBER(AB25),MOD(AB25,1),VALUE(LEFT(AB25,FIND("h",AB25)-1))/24+VALUE(MID(AB25,FIND("h",AB25)+1,FIND("m",AB25)-FIND("h",AB25)-1))/1440))+IF(AC25="",0,IF(ISNUMBER(AC25),MOD(AC25,1),VALUE(LEFT(AC25,FIND("h",AC25)-1))/24+VALUE(MID(AC25,FIND("h",AC25)+1,FIND("m",AC25)-FIND("h",AC25)-1))/1440))+IF(AD25="",0,IF(ISNUMBER(AD25),MOD(AD25,1),VALUE(LEFT(AD25,FIND("h",AD25)-1))/24+VALUE(MID(AD25,FIND("h",AD25)+1,FIND("m",AD25)-FIND("h",AD25)-1))/1440))+IF(AE25="",0,IF(ISNUMBER(AE25),MOD(AE25,1),VALUE(LEFT(AE25,FIND("h",AE25)-1))/24+VALUE(MID(AE25,FIND("h",AE25)+1,FIND("m",AE25)-FIND("h",AE25)-1))/1440))+IF(AF25="",0,IF(ISNUMBER(AF25),MOD(AF25,1),VALUE(LEFT(AF25,FIND("h",AF25)-1))/24+VALUE(MID(AF25,FIND("h",AF25)+1,FIND("m",AF25)-FIND("h",AF25)-1))/1440))+IF(AG25="",0,IF(ISNUMBER(AG25),MOD(AG25,1),VALUE(LEFT(AG25,FIND("h",AG25)-1))/24+VALUE(MID(AG25,FIND("h",AG25)+1,FIND("m",AG25)-FIND("h",AG25)-1))/1440)))/(IF(AA25&lt;&gt;"",1,0)+IF(AB25&lt;&gt;"",1,0)+IF(AC25&lt;&gt;"",1,0)+IF(AD25&lt;&gt;"",1,0)+IF(AE25&lt;&gt;"",1,0)+IF(AF25&lt;&gt;"",1,0)+IF(AG25&lt;&gt;"",1,0)))</f>
        <v>0.36121031746031745</v>
      </c>
      <c r="AI25" s="1405">
        <v>0.40069444444444452</v>
      </c>
      <c r="AJ25" s="1399">
        <f t="shared" ref="AJ25:AO25" si="0">IF(OR(AJ23="",AJ24=""),"",MOD((IF(ISNUMBER(AJ24),MOD(AJ24,1),VALUE(LEFT(AJ24,FIND(":",AJ24)-1))/24+VALUE(MID(AJ24,FIND(":",AJ24)+1,2))/1440)-IF(ISNUMBER(AJ23),MOD(AJ23,1),VALUE(LEFT(AJ23,FIND(":",AJ23)-1))/24+VALUE(MID(AJ23,FIND(":",AJ23)+1,2))/1440)),1))</f>
        <v>0.47361111111111109</v>
      </c>
      <c r="AK25" s="1399">
        <f t="shared" si="0"/>
        <v>0.45416666666666683</v>
      </c>
      <c r="AL25" s="1399">
        <f t="shared" si="0"/>
        <v>0.43263888888888891</v>
      </c>
      <c r="AM25" s="1399">
        <f t="shared" si="0"/>
        <v>0.44166666666666665</v>
      </c>
      <c r="AN25" s="1399">
        <f t="shared" si="0"/>
        <v>0.35138888888888886</v>
      </c>
      <c r="AO25" s="1400">
        <f t="shared" si="0"/>
        <v>0.37638888888888894</v>
      </c>
      <c r="AP25" s="1401">
        <f>IF(IF(AI25&lt;&gt;"",1,0)+IF(AJ25&lt;&gt;"",1,0)+IF(AK25&lt;&gt;"",1,0)+IF(AL25&lt;&gt;"",1,0)+IF(AM25&lt;&gt;"",1,0)+IF(AN25&lt;&gt;"",1,0)+IF(AO25&lt;&gt;"",1,0)=0,"",(IF(AI25="",0,IF(ISNUMBER(AI25),MOD(AI25,1),VALUE(LEFT(AI25,FIND("h",AI25)-1))/24+VALUE(MID(AI25,FIND("h",AI25)+1,FIND("m",AI25)-FIND("h",AI25)-1))/1440))+IF(AJ25="",0,IF(ISNUMBER(AJ25),MOD(AJ25,1),VALUE(LEFT(AJ25,FIND("h",AJ25)-1))/24+VALUE(MID(AJ25,FIND("h",AJ25)+1,FIND("m",AJ25)-FIND("h",AJ25)-1))/1440))+IF(AK25="",0,IF(ISNUMBER(AK25),MOD(AK25,1),VALUE(LEFT(AK25,FIND("h",AK25)-1))/24+VALUE(MID(AK25,FIND("h",AK25)+1,FIND("m",AK25)-FIND("h",AK25)-1))/1440))+IF(AL25="",0,IF(ISNUMBER(AL25),MOD(AL25,1),VALUE(LEFT(AL25,FIND("h",AL25)-1))/24+VALUE(MID(AL25,FIND("h",AL25)+1,FIND("m",AL25)-FIND("h",AL25)-1))/1440))+IF(AM25="",0,IF(ISNUMBER(AM25),MOD(AM25,1),VALUE(LEFT(AM25,FIND("h",AM25)-1))/24+VALUE(MID(AM25,FIND("h",AM25)+1,FIND("m",AM25)-FIND("h",AM25)-1))/1440))+IF(AN25="",0,IF(ISNUMBER(AN25),MOD(AN25,1),VALUE(LEFT(AN25,FIND("h",AN25)-1))/24+VALUE(MID(AN25,FIND("h",AN25)+1,FIND("m",AN25)-FIND("h",AN25)-1))/1440))+IF(AO25="",0,IF(ISNUMBER(AO25),MOD(AO25,1),VALUE(LEFT(AO25,FIND("h",AO25)-1))/24+VALUE(MID(AO25,FIND("h",AO25)+1,FIND("m",AO25)-FIND("h",AO25)-1))/1440)))/(IF(AI25&lt;&gt;"",1,0)+IF(AJ25&lt;&gt;"",1,0)+IF(AK25&lt;&gt;"",1,0)+IF(AL25&lt;&gt;"",1,0)+IF(AM25&lt;&gt;"",1,0)+IF(AN25&lt;&gt;"",1,0)+IF(AO25&lt;&gt;"",1,0)))</f>
        <v>0.41865079365079377</v>
      </c>
      <c r="AQ25" s="386"/>
      <c r="AR25" s="1399">
        <f t="shared" ref="AR25:AX25" si="1">IF(OR(AR23="",AR24=""),"",MOD((IF(ISNUMBER(AR24),MOD(AR24,1),VALUE(LEFT(AR24,FIND(":",AR24)-1))/24+VALUE(MID(AR24,FIND(":",AR24)+1,2))/1440)-IF(ISNUMBER(AR23),MOD(AR23,1),VALUE(LEFT(AR23,FIND(":",AR23)-1))/24+VALUE(MID(AR23,FIND(":",AR23)+1,2))/1440)),1))</f>
        <v>0.33472222222222225</v>
      </c>
      <c r="AS25" s="1399">
        <f t="shared" si="1"/>
        <v>0.40138888888888891</v>
      </c>
      <c r="AT25" s="1399">
        <f t="shared" si="1"/>
        <v>0.32777777777777783</v>
      </c>
      <c r="AU25" s="1399">
        <f t="shared" si="1"/>
        <v>0.29930555555555549</v>
      </c>
      <c r="AV25" s="1399">
        <f t="shared" si="1"/>
        <v>0.55208333333333326</v>
      </c>
      <c r="AW25" s="1404">
        <f t="shared" si="1"/>
        <v>0.27500000000000002</v>
      </c>
      <c r="AX25" s="1400">
        <f t="shared" si="1"/>
        <v>0.20416666666666664</v>
      </c>
      <c r="AY25" s="1401">
        <f>IF(IF(AR25&lt;&gt;"",1,0)+IF(AS25&lt;&gt;"",1,0)+IF(AT25&lt;&gt;"",1,0)+IF(AU25&lt;&gt;"",1,0)+IF(AV25&lt;&gt;"",1,0)+IF(AW25&lt;&gt;"",1,0)+IF(AX25&lt;&gt;"",1,0)=0,"",(IF(AR25="",0,IF(ISNUMBER(AR25),MOD(AR25,1),VALUE(LEFT(AR25,FIND("h",AR25)-1))/24+VALUE(MID(AR25,FIND("h",AR25)+1,FIND("m",AR25)-FIND("h",AR25)-1))/1440))+IF(AS25="",0,IF(ISNUMBER(AS25),MOD(AS25,1),VALUE(LEFT(AS25,FIND("h",AS25)-1))/24+VALUE(MID(AS25,FIND("h",AS25)+1,FIND("m",AS25)-FIND("h",AS25)-1))/1440))+IF(AT25="",0,IF(ISNUMBER(AT25),MOD(AT25,1),VALUE(LEFT(AT25,FIND("h",AT25)-1))/24+VALUE(MID(AT25,FIND("h",AT25)+1,FIND("m",AT25)-FIND("h",AT25)-1))/1440))+IF(AU25="",0,IF(ISNUMBER(AU25),MOD(AU25,1),VALUE(LEFT(AU25,FIND("h",AU25)-1))/24+VALUE(MID(AU25,FIND("h",AU25)+1,FIND("m",AU25)-FIND("h",AU25)-1))/1440))+IF(AV25="",0,IF(ISNUMBER(AV25),MOD(AV25,1),VALUE(LEFT(AV25,FIND("h",AV25)-1))/24+VALUE(MID(AV25,FIND("h",AV25)+1,FIND("m",AV25)-FIND("h",AV25)-1))/1440))+IF(AW25="",0,IF(ISNUMBER(AW25),MOD(AW25,1),VALUE(LEFT(AW25,FIND("h",AW25)-1))/24+VALUE(MID(AW25,FIND("h",AW25)+1,FIND("m",AW25)-FIND("h",AW25)-1))/1440))+IF(AX25="",0,IF(ISNUMBER(AX25),MOD(AX25,1),VALUE(LEFT(AX25,FIND("h",AX25)-1))/24+VALUE(MID(AX25,FIND("h",AX25)+1,FIND("m",AX25)-FIND("h",AX25)-1))/1440)))/(IF(AR25&lt;&gt;"",1,0)+IF(AS25&lt;&gt;"",1,0)+IF(AT25&lt;&gt;"",1,0)+IF(AU25&lt;&gt;"",1,0)+IF(AV25&lt;&gt;"",1,0)+IF(AW25&lt;&gt;"",1,0)+IF(AX25&lt;&gt;"",1,0)))</f>
        <v>0.34206349206349207</v>
      </c>
      <c r="AZ25" s="386"/>
      <c r="BA25" s="1399">
        <f t="shared" ref="BA25:BG25" si="2">IF(OR(BA23="",BA24=""),"",MOD((IF(ISNUMBER(BA24),MOD(BA24,1),VALUE(LEFT(BA24,FIND(":",BA24)-1))/24+VALUE(MID(BA24,FIND(":",BA24)+1,2))/1440)-IF(ISNUMBER(BA23),MOD(BA23,1),VALUE(LEFT(BA23,FIND(":",BA23)-1))/24+VALUE(MID(BA23,FIND(":",BA23)+1,2))/1440)),1))</f>
        <v>0.47222222222222232</v>
      </c>
      <c r="BB25" s="1399">
        <f t="shared" si="2"/>
        <v>0.375</v>
      </c>
      <c r="BC25" s="1399">
        <f t="shared" si="2"/>
        <v>0.46249999999999991</v>
      </c>
      <c r="BD25" s="1399">
        <f t="shared" si="2"/>
        <v>0.3125</v>
      </c>
      <c r="BE25" s="1399">
        <f t="shared" si="2"/>
        <v>0.3125</v>
      </c>
      <c r="BF25" s="1399">
        <f t="shared" si="2"/>
        <v>0.3125</v>
      </c>
      <c r="BG25" s="1400">
        <f t="shared" si="2"/>
        <v>0.45833333333333331</v>
      </c>
      <c r="BH25" s="1401">
        <f>IF(IF(BA25&lt;&gt;"",1,0)+IF(BB25&lt;&gt;"",1,0)+IF(BC25&lt;&gt;"",1,0)+IF(BD25&lt;&gt;"",1,0)+IF(BE25&lt;&gt;"",1,0)+IF(BF25&lt;&gt;"",1,0)+IF(BG25&lt;&gt;"",1,0)=0,"",(IF(BA25="",0,IF(ISNUMBER(BA25),MOD(BA25,1),VALUE(LEFT(BA25,FIND("h",BA25)-1))/24+VALUE(MID(BA25,FIND("h",BA25)+1,FIND("m",BA25)-FIND("h",BA25)-1))/1440))+IF(BB25="",0,IF(ISNUMBER(BB25),MOD(BB25,1),VALUE(LEFT(BB25,FIND("h",BB25)-1))/24+VALUE(MID(BB25,FIND("h",BB25)+1,FIND("m",BB25)-FIND("h",BB25)-1))/1440))+IF(BC25="",0,IF(ISNUMBER(BC25),MOD(BC25,1),VALUE(LEFT(BC25,FIND("h",BC25)-1))/24+VALUE(MID(BC25,FIND("h",BC25)+1,FIND("m",BC25)-FIND("h",BC25)-1))/1440))+IF(BD25="",0,IF(ISNUMBER(BD25),MOD(BD25,1),VALUE(LEFT(BD25,FIND("h",BD25)-1))/24+VALUE(MID(BD25,FIND("h",BD25)+1,FIND("m",BD25)-FIND("h",BD25)-1))/1440))+IF(BE25="",0,IF(ISNUMBER(BE25),MOD(BE25,1),VALUE(LEFT(BE25,FIND("h",BE25)-1))/24+VALUE(MID(BE25,FIND("h",BE25)+1,FIND("m",BE25)-FIND("h",BE25)-1))/1440))+IF(BF25="",0,IF(ISNUMBER(BF25),MOD(BF25,1),VALUE(LEFT(BF25,FIND("h",BF25)-1))/24+VALUE(MID(BF25,FIND("h",BF25)+1,FIND("m",BF25)-FIND("h",BF25)-1))/1440))+IF(BG25="",0,IF(ISNUMBER(BG25),MOD(BG25,1),VALUE(LEFT(BG25,FIND("h",BG25)-1))/24+VALUE(MID(BG25,FIND("h",BG25)+1,FIND("m",BG25)-FIND("h",BG25)-1))/1440)))/(IF(BA25&lt;&gt;"",1,0)+IF(BB25&lt;&gt;"",1,0)+IF(BC25&lt;&gt;"",1,0)+IF(BD25&lt;&gt;"",1,0)+IF(BE25&lt;&gt;"",1,0)+IF(BF25&lt;&gt;"",1,0)+IF(BG25&lt;&gt;"",1,0)))</f>
        <v>0.38650793650793652</v>
      </c>
      <c r="BI25" s="386"/>
      <c r="BJ25" s="1399"/>
      <c r="BK25" s="1399"/>
      <c r="BL25" s="1399" t="str">
        <f>IF(OR(BL23="",BL24=""),"",MOD((IF(ISNUMBER(BL24),MOD(BL24,1),VALUE(LEFT(BL24,FIND(":",BL24)-1))/24+VALUE(MID(BL24,FIND(":",BL24)+1,2))/1440)-IF(ISNUMBER(BL23),MOD(BL23,1),VALUE(LEFT(BL23,FIND(":",BL23)-1))/24+VALUE(MID(BL23,FIND(":",BL23)+1,2))/1440)),1))</f>
        <v/>
      </c>
      <c r="BM25" s="1399">
        <f>IF(OR(BM23="",BM24=""),"",MOD((IF(ISNUMBER(BM24),MOD(BM24,1),VALUE(LEFT(BM24,FIND(":",BM24)-1))/24+VALUE(MID(BM24,FIND(":",BM24)+1,2))/1440)-IF(ISNUMBER(BM23),MOD(BM23,1),VALUE(LEFT(BM23,FIND(":",BM23)-1))/24+VALUE(MID(BM23,FIND(":",BM23)+1,2))/1440)),1))</f>
        <v>0.28472222222222221</v>
      </c>
      <c r="BN25" s="1399">
        <f>IF(OR(BN23="",BN24=""),"",MOD((IF(ISNUMBER(BN24),MOD(BN24,1),VALUE(LEFT(BN24,FIND(":",BN24)-1))/24+VALUE(MID(BN24,FIND(":",BN24)+1,2))/1440)-IF(ISNUMBER(BN23),MOD(BN23,1),VALUE(LEFT(BN23,FIND(":",BN23)-1))/24+VALUE(MID(BN23,FIND(":",BN23)+1,2))/1440)),1))</f>
        <v>0.27569444444444446</v>
      </c>
      <c r="BO25" s="1399">
        <f>IF(OR(BO23="",BO24=""),"",MOD((IF(ISNUMBER(BO24),MOD(BO24,1),VALUE(LEFT(BO24,FIND(":",BO24)-1))/24+VALUE(MID(BO24,FIND(":",BO24)+1,2))/1440)-IF(ISNUMBER(BO23),MOD(BO23,1),VALUE(LEFT(BO23,FIND(":",BO23)-1))/24+VALUE(MID(BO23,FIND(":",BO23)+1,2))/1440)),1))</f>
        <v>0.22986111111111107</v>
      </c>
      <c r="BP25" s="1400">
        <f>IF(OR(BP23="",BP24=""),"",MOD((IF(ISNUMBER(BP24),MOD(BP24,1),VALUE(LEFT(BP24,FIND(":",BP24)-1))/24+VALUE(MID(BP24,FIND(":",BP24)+1,2))/1440)-IF(ISNUMBER(BP23),MOD(BP23,1),VALUE(LEFT(BP23,FIND(":",BP23)-1))/24+VALUE(MID(BP23,FIND(":",BP23)+1,2))/1440)),1))</f>
        <v>0.44444444444444453</v>
      </c>
      <c r="BQ25" s="1401">
        <f>IF(IF(BJ25&lt;&gt;"",1,0)+IF(BK25&lt;&gt;"",1,0)+IF(BL25&lt;&gt;"",1,0)+IF(BM25&lt;&gt;"",1,0)+IF(BN25&lt;&gt;"",1,0)+IF(BO25&lt;&gt;"",1,0)+IF(BP25&lt;&gt;"",1,0)=0,"",(IF(BJ25="",0,IF(ISNUMBER(BJ25),MOD(BJ25,1),VALUE(LEFT(BJ25,FIND("h",BJ25)-1))/24+VALUE(MID(BJ25,FIND("h",BJ25)+1,FIND("m",BJ25)-FIND("h",BJ25)-1))/1440))+IF(BK25="",0,IF(ISNUMBER(BK25),MOD(BK25,1),VALUE(LEFT(BK25,FIND("h",BK25)-1))/24+VALUE(MID(BK25,FIND("h",BK25)+1,FIND("m",BK25)-FIND("h",BK25)-1))/1440))+IF(BL25="",0,IF(ISNUMBER(BL25),MOD(BL25,1),VALUE(LEFT(BL25,FIND("h",BL25)-1))/24+VALUE(MID(BL25,FIND("h",BL25)+1,FIND("m",BL25)-FIND("h",BL25)-1))/1440))+IF(BM25="",0,IF(ISNUMBER(BM25),MOD(BM25,1),VALUE(LEFT(BM25,FIND("h",BM25)-1))/24+VALUE(MID(BM25,FIND("h",BM25)+1,FIND("m",BM25)-FIND("h",BM25)-1))/1440))+IF(BN25="",0,IF(ISNUMBER(BN25),MOD(BN25,1),VALUE(LEFT(BN25,FIND("h",BN25)-1))/24+VALUE(MID(BN25,FIND("h",BN25)+1,FIND("m",BN25)-FIND("h",BN25)-1))/1440))+IF(BO25="",0,IF(ISNUMBER(BO25),MOD(BO25,1),VALUE(LEFT(BO25,FIND("h",BO25)-1))/24+VALUE(MID(BO25,FIND("h",BO25)+1,FIND("m",BO25)-FIND("h",BO25)-1))/1440))+IF(BP25="",0,IF(ISNUMBER(BP25),MOD(BP25,1),VALUE(LEFT(BP25,FIND("h",BP25)-1))/24+VALUE(MID(BP25,FIND("h",BP25)+1,FIND("m",BP25)-FIND("h",BP25)-1))/1440)))/(IF(BJ25&lt;&gt;"",1,0)+IF(BK25&lt;&gt;"",1,0)+IF(BL25&lt;&gt;"",1,0)+IF(BM25&lt;&gt;"",1,0)+IF(BN25&lt;&gt;"",1,0)+IF(BO25&lt;&gt;"",1,0)+IF(BP25&lt;&gt;"",1,0)))</f>
        <v>0.30868055555555557</v>
      </c>
      <c r="BR25" s="386"/>
      <c r="BS25" s="1399">
        <f t="shared" ref="BS25:BY25" si="3">IF(OR(BS23="",BS24=""),"",MOD((IF(ISNUMBER(BS24),MOD(BS24,1),VALUE(LEFT(BS24,FIND(":",BS24)-1))/24+VALUE(MID(BS24,FIND(":",BS24)+1,2))/1440)-IF(ISNUMBER(BS23),MOD(BS23,1),VALUE(LEFT(BS23,FIND(":",BS23)-1))/24+VALUE(MID(BS23,FIND(":",BS23)+1,2))/1440)),1))</f>
        <v>0.28472222222222227</v>
      </c>
      <c r="BT25" s="1399">
        <f t="shared" si="3"/>
        <v>0.3208333333333333</v>
      </c>
      <c r="BU25" s="1399">
        <f t="shared" si="3"/>
        <v>0.39722222222222225</v>
      </c>
      <c r="BV25" s="1399">
        <f t="shared" si="3"/>
        <v>0.43819444444444444</v>
      </c>
      <c r="BW25" s="1399">
        <f t="shared" si="3"/>
        <v>0.42569444444444438</v>
      </c>
      <c r="BX25" s="1399">
        <f t="shared" si="3"/>
        <v>0.38888888888888895</v>
      </c>
      <c r="BY25" s="1400">
        <f t="shared" si="3"/>
        <v>0.37152777777777768</v>
      </c>
      <c r="BZ25" s="1403">
        <f>IF(IF(BS25&lt;&gt;"",1,0)+IF(BT25&lt;&gt;"",1,0)+IF(BU25&lt;&gt;"",1,0)+IF(BV25&lt;&gt;"",1,0)+IF(BW25&lt;&gt;"",1,0)+IF(BX25&lt;&gt;"",1,0)+IF(BY25&lt;&gt;"",1,0)=0,"",(IF(BS25="",0,IF(ISNUMBER(BS25),MOD(BS25,1),VALUE(LEFT(BS25,FIND("h",BS25)-1))/24+VALUE(MID(BS25,FIND("h",BS25)+1,FIND("m",BS25)-FIND("h",BS25)-1))/1440))+IF(BT25="",0,IF(ISNUMBER(BT25),MOD(BT25,1),VALUE(LEFT(BT25,FIND("h",BT25)-1))/24+VALUE(MID(BT25,FIND("h",BT25)+1,FIND("m",BT25)-FIND("h",BT25)-1))/1440))+IF(BU25="",0,IF(ISNUMBER(BU25),MOD(BU25,1),VALUE(LEFT(BU25,FIND("h",BU25)-1))/24+VALUE(MID(BU25,FIND("h",BU25)+1,FIND("m",BU25)-FIND("h",BU25)-1))/1440))+IF(BV25="",0,IF(ISNUMBER(BV25),MOD(BV25,1),VALUE(LEFT(BV25,FIND("h",BV25)-1))/24+VALUE(MID(BV25,FIND("h",BV25)+1,FIND("m",BV25)-FIND("h",BV25)-1))/1440))+IF(BW25="",0,IF(ISNUMBER(BW25),MOD(BW25,1),VALUE(LEFT(BW25,FIND("h",BW25)-1))/24+VALUE(MID(BW25,FIND("h",BW25)+1,FIND("m",BW25)-FIND("h",BW25)-1))/1440))+IF(BX25="",0,IF(ISNUMBER(BX25),MOD(BX25,1),VALUE(LEFT(BX25,FIND("h",BX25)-1))/24+VALUE(MID(BX25,FIND("h",BX25)+1,FIND("m",BX25)-FIND("h",BX25)-1))/1440))+IF(BY25="",0,IF(ISNUMBER(BY25),MOD(BY25,1),VALUE(LEFT(BY25,FIND("h",BY25)-1))/24+VALUE(MID(BY25,FIND("h",BY25)+1,FIND("m",BY25)-FIND("h",BY25)-1))/1440)))/(IF(BS25&lt;&gt;"",1,0)+IF(BT25&lt;&gt;"",1,0)+IF(BU25&lt;&gt;"",1,0)+IF(BV25&lt;&gt;"",1,0)+IF(BW25&lt;&gt;"",1,0)+IF(BX25&lt;&gt;"",1,0)+IF(BY25&lt;&gt;"",1,0)))</f>
        <v>0.37529761904761905</v>
      </c>
      <c r="CA25" s="1402">
        <f t="shared" ref="CA25:CG25" si="4">IF(OR(CA23="",CA24=""),"",MOD((IF(ISNUMBER(CA24),MOD(CA24,1),VALUE(LEFT(CA24,FIND(":",CA24)-1))/24+VALUE(MID(CA24,FIND(":",CA24)+1,2))/1440)-IF(ISNUMBER(CA23),MOD(CA23,1),VALUE(LEFT(CA23,FIND(":",CA23)-1))/24+VALUE(MID(CA23,FIND(":",CA23)+1,2))/1440)),1))</f>
        <v>0.36458333333333326</v>
      </c>
      <c r="CB25" s="1399">
        <f t="shared" si="4"/>
        <v>0.34236111111111112</v>
      </c>
      <c r="CC25" s="1399">
        <f t="shared" si="4"/>
        <v>0.34027777777777779</v>
      </c>
      <c r="CD25" s="1399">
        <f t="shared" si="4"/>
        <v>0.375</v>
      </c>
      <c r="CE25" s="1399">
        <f t="shared" si="4"/>
        <v>0.40625</v>
      </c>
      <c r="CF25" s="1399">
        <f t="shared" si="4"/>
        <v>0.41250000000000009</v>
      </c>
      <c r="CG25" s="1400">
        <f t="shared" si="4"/>
        <v>0.33333333333333331</v>
      </c>
      <c r="CH25" s="1403">
        <f>IF(IF(CA25&lt;&gt;"",1,0)+IF(CB25&lt;&gt;"",1,0)+IF(CC25&lt;&gt;"",1,0)+IF(CD25&lt;&gt;"",1,0)+IF(CE25&lt;&gt;"",1,0)+IF(CF25&lt;&gt;"",1,0)+IF(CG25&lt;&gt;"",1,0)=0,"",(IF(CA25="",0,IF(ISNUMBER(CA25),MOD(CA25,1),VALUE(LEFT(CA25,FIND("h",CA25)-1))/24+VALUE(MID(CA25,FIND("h",CA25)+1,FIND("m",CA25)-FIND("h",CA25)-1))/1440))+IF(CB25="",0,IF(ISNUMBER(CB25),MOD(CB25,1),VALUE(LEFT(CB25,FIND("h",CB25)-1))/24+VALUE(MID(CB25,FIND("h",CB25)+1,FIND("m",CB25)-FIND("h",CB25)-1))/1440))+IF(CC25="",0,IF(ISNUMBER(CC25),MOD(CC25,1),VALUE(LEFT(CC25,FIND("h",CC25)-1))/24+VALUE(MID(CC25,FIND("h",CC25)+1,FIND("m",CC25)-FIND("h",CC25)-1))/1440))+IF(CD25="",0,IF(ISNUMBER(CD25),MOD(CD25,1),VALUE(LEFT(CD25,FIND("h",CD25)-1))/24+VALUE(MID(CD25,FIND("h",CD25)+1,FIND("m",CD25)-FIND("h",CD25)-1))/1440))+IF(CE25="",0,IF(ISNUMBER(CE25),MOD(CE25,1),VALUE(LEFT(CE25,FIND("h",CE25)-1))/24+VALUE(MID(CE25,FIND("h",CE25)+1,FIND("m",CE25)-FIND("h",CE25)-1))/1440))+IF(CF25="",0,IF(ISNUMBER(CF25),MOD(CF25,1),VALUE(LEFT(CF25,FIND("h",CF25)-1))/24+VALUE(MID(CF25,FIND("h",CF25)+1,FIND("m",CF25)-FIND("h",CF25)-1))/1440))+IF(CG25="",0,IF(ISNUMBER(CG25),MOD(CG25,1),VALUE(LEFT(CG25,FIND("h",CG25)-1))/24+VALUE(MID(CG25,FIND("h",CG25)+1,FIND("m",CG25)-FIND("h",CG25)-1))/1440)))/(IF(CA25&lt;&gt;"",1,0)+IF(CB25&lt;&gt;"",1,0)+IF(CC25&lt;&gt;"",1,0)+IF(CD25&lt;&gt;"",1,0)+IF(CE25&lt;&gt;"",1,0)+IF(CF25&lt;&gt;"",1,0)+IF(CG25&lt;&gt;"",1,0)))</f>
        <v>0.36775793650793653</v>
      </c>
      <c r="CI25" s="1406">
        <f t="shared" ref="CI25:CO25" si="5">IF(OR(CI23="",CI24=""),"",MOD((IF(ISNUMBER(CI24),MOD(CI24,1),VALUE(LEFT(CI24,FIND(":",CI24)-1))/24+VALUE(MID(CI24,FIND(":",CI24)+1,2))/1440)-IF(ISNUMBER(CI23),MOD(CI23,1),VALUE(LEFT(CI23,FIND(":",CI23)-1))/24+VALUE(MID(CI23,FIND(":",CI23)+1,2))/1440)),1))</f>
        <v>0.41597222222222219</v>
      </c>
      <c r="CJ25" s="1399">
        <f t="shared" si="5"/>
        <v>0.41805555555555562</v>
      </c>
      <c r="CK25" s="1399">
        <f t="shared" si="5"/>
        <v>0.36041666666666672</v>
      </c>
      <c r="CL25" s="1399">
        <f t="shared" si="5"/>
        <v>0.3979166666666667</v>
      </c>
      <c r="CM25" s="1399">
        <f t="shared" si="5"/>
        <v>0.3979166666666667</v>
      </c>
      <c r="CN25" s="1399">
        <v>0.40555555555555556</v>
      </c>
      <c r="CO25" s="1400">
        <f t="shared" si="5"/>
        <v>0.37083333333333335</v>
      </c>
      <c r="CP25" s="1403">
        <f>IF(IF(CI25&lt;&gt;"",1,0)+IF(CJ25&lt;&gt;"",1,0)+IF(CK25&lt;&gt;"",1,0)+IF(CL25&lt;&gt;"",1,0)+IF(CM25&lt;&gt;"",1,0)+IF(CN25&lt;&gt;"",1,0)+IF(CO25&lt;&gt;"",1,0)=0,"",(IF(CI25="",0,IF(ISNUMBER(CI25),MOD(CI25,1),VALUE(LEFT(CI25,FIND("h",CI25)-1))/24+VALUE(MID(CI25,FIND("h",CI25)+1,FIND("m",CI25)-FIND("h",CI25)-1))/1440))+IF(CJ25="",0,IF(ISNUMBER(CJ25),MOD(CJ25,1),VALUE(LEFT(CJ25,FIND("h",CJ25)-1))/24+VALUE(MID(CJ25,FIND("h",CJ25)+1,FIND("m",CJ25)-FIND("h",CJ25)-1))/1440))+IF(CK25="",0,IF(ISNUMBER(CK25),MOD(CK25,1),VALUE(LEFT(CK25,FIND("h",CK25)-1))/24+VALUE(MID(CK25,FIND("h",CK25)+1,FIND("m",CK25)-FIND("h",CK25)-1))/1440))+IF(CL25="",0,IF(ISNUMBER(CL25),MOD(CL25,1),VALUE(LEFT(CL25,FIND("h",CL25)-1))/24+VALUE(MID(CL25,FIND("h",CL25)+1,FIND("m",CL25)-FIND("h",CL25)-1))/1440))+IF(CM25="",0,IF(ISNUMBER(CM25),MOD(CM25,1),VALUE(LEFT(CM25,FIND("h",CM25)-1))/24+VALUE(MID(CM25,FIND("h",CM25)+1,FIND("m",CM25)-FIND("h",CM25)-1))/1440))+IF(CN25="",0,IF(ISNUMBER(CN25),MOD(CN25,1),VALUE(LEFT(CN25,FIND("h",CN25)-1))/24+VALUE(MID(CN25,FIND("h",CN25)+1,FIND("m",CN25)-FIND("h",CN25)-1))/1440))+IF(CO25="",0,IF(ISNUMBER(CO25),MOD(CO25,1),VALUE(LEFT(CO25,FIND("h",CO25)-1))/24+VALUE(MID(CO25,FIND("h",CO25)+1,FIND("m",CO25)-FIND("h",CO25)-1))/1440)))/(IF(CI25&lt;&gt;"",1,0)+IF(CJ25&lt;&gt;"",1,0)+IF(CK25&lt;&gt;"",1,0)+IF(CL25&lt;&gt;"",1,0)+IF(CM25&lt;&gt;"",1,0)+IF(CN25&lt;&gt;"",1,0)+IF(CO25&lt;&gt;"",1,0)))</f>
        <v>0.39523809523809522</v>
      </c>
      <c r="CQ25" s="1402">
        <f t="shared" ref="CQ25:CY25" si="6">IF(OR(CQ23="",CQ24=""),"",MOD((IF(ISNUMBER(CQ24),MOD(CQ24,1),VALUE(LEFT(CQ24,FIND(":",CQ24)-1))/24+VALUE(MID(CQ24,FIND(":",CQ24)+1,2))/1440)-IF(ISNUMBER(CQ23),MOD(CQ23,1),VALUE(LEFT(CQ23,FIND(":",CQ23)-1))/24+VALUE(MID(CQ23,FIND(":",CQ23)+1,2))/1440)),1))</f>
        <v>0.37569444444444433</v>
      </c>
      <c r="CR25" s="1399">
        <f t="shared" si="6"/>
        <v>0.38125000000000009</v>
      </c>
      <c r="CS25" s="1399">
        <f t="shared" si="6"/>
        <v>0.33124999999999993</v>
      </c>
      <c r="CT25" s="1399">
        <f t="shared" si="6"/>
        <v>0.4375</v>
      </c>
      <c r="CU25" s="1399">
        <f>IF(OR(CU23="",CU24=""),"",MOD((IF(ISNUMBER(CU24),MOD(CU24,1),VALUE(LEFT(CU24,FIND(":",CU24)-1))/24+VALUE(MID(CU24,FIND(":",CU24)+1,2))/1440)-IF(ISNUMBER(CU23),MOD(CU23,1),VALUE(LEFT(CU23,FIND(":",CU23)-1))/24+VALUE(MID(CU23,FIND(":",CU23)+1,2))/1440)),1))</f>
        <v>0.37847222222222232</v>
      </c>
      <c r="CV25" s="1399">
        <f t="shared" si="6"/>
        <v>0.44027777777777777</v>
      </c>
      <c r="CW25" s="1400">
        <f t="shared" si="6"/>
        <v>0.30972222222222223</v>
      </c>
      <c r="CX25" s="1403">
        <f>IF(IF(CQ25&lt;&gt;"",1,0)+IF(CR25&lt;&gt;"",1,0)+IF(CS25&lt;&gt;"",1,0)+IF(CT25&lt;&gt;"",1,0)+IF(CU25&lt;&gt;"",1,0)+IF(CV25&lt;&gt;"",1,0)+IF(CW25&lt;&gt;"",1,0)=0,"",(IF(CQ25="",0,IF(ISNUMBER(CQ25),MOD(CQ25,1),VALUE(LEFT(CQ25,FIND("h",CQ25)-1))/24+VALUE(MID(CQ25,FIND("h",CQ25)+1,FIND("m",CQ25)-FIND("h",CQ25)-1))/1440))+IF(CR25="",0,IF(ISNUMBER(CR25),MOD(CR25,1),VALUE(LEFT(CR25,FIND("h",CR25)-1))/24+VALUE(MID(CR25,FIND("h",CR25)+1,FIND("m",CR25)-FIND("h",CR25)-1))/1440))+IF(CS25="",0,IF(ISNUMBER(CS25),MOD(CS25,1),VALUE(LEFT(CS25,FIND("h",CS25)-1))/24+VALUE(MID(CS25,FIND("h",CS25)+1,FIND("m",CS25)-FIND("h",CS25)-1))/1440))+IF(CT25="",0,IF(ISNUMBER(CT25),MOD(CT25,1),VALUE(LEFT(CT25,FIND("h",CT25)-1))/24+VALUE(MID(CT25,FIND("h",CT25)+1,FIND("m",CT25)-FIND("h",CT25)-1))/1440))+IF(CU25="",0,IF(ISNUMBER(CU25),MOD(CU25,1),VALUE(LEFT(CU25,FIND("h",CU25)-1))/24+VALUE(MID(CU25,FIND("h",CU25)+1,FIND("m",CU25)-FIND("h",CU25)-1))/1440))+IF(CV25="",0,IF(ISNUMBER(CV25),MOD(CV25,1),VALUE(LEFT(CV25,FIND("h",CV25)-1))/24+VALUE(MID(CV25,FIND("h",CV25)+1,FIND("m",CV25)-FIND("h",CV25)-1))/1440))+IF(CW25="",0,IF(ISNUMBER(CW25),MOD(CW25,1),VALUE(LEFT(CW25,FIND("h",CW25)-1))/24+VALUE(MID(CW25,FIND("h",CW25)+1,FIND("m",CW25)-FIND("h",CW25)-1))/1440)))/(IF(CQ25&lt;&gt;"",1,0)+IF(CR25&lt;&gt;"",1,0)+IF(CS25&lt;&gt;"",1,0)+IF(CT25&lt;&gt;"",1,0)+IF(CU25&lt;&gt;"",1,0)+IF(CV25&lt;&gt;"",1,0)+IF(CW25&lt;&gt;"",1,0)))</f>
        <v>0.37916666666666671</v>
      </c>
      <c r="CY25" s="1402">
        <f t="shared" si="6"/>
        <v>0.46666666666666667</v>
      </c>
      <c r="CZ25" s="1399">
        <f t="shared" ref="CZ25:DE25" si="7">IF(OR(CZ23="",CZ24=""),"",MOD((IF(ISNUMBER(CZ24),MOD(CZ24,1),VALUE(LEFT(CZ24,FIND(":",CZ24)-1))/24+VALUE(MID(CZ24,FIND(":",CZ24)+1,2))/1440)-IF(ISNUMBER(CZ23),MOD(CZ23,1),VALUE(LEFT(CZ23,FIND(":",CZ23)-1))/24+VALUE(MID(CZ23,FIND(":",CZ23)+1,2))/1440)),1))</f>
        <v>0.39236111111111116</v>
      </c>
      <c r="DA25" s="1399">
        <f t="shared" si="7"/>
        <v>0.43402777777777779</v>
      </c>
      <c r="DB25" s="1399">
        <f t="shared" si="7"/>
        <v>0.38472222222222219</v>
      </c>
      <c r="DC25" s="1399">
        <f t="shared" si="7"/>
        <v>0.36666666666666664</v>
      </c>
      <c r="DD25" s="1399">
        <f t="shared" si="7"/>
        <v>0.27777777777777773</v>
      </c>
      <c r="DE25" s="1400" t="str">
        <f t="shared" si="7"/>
        <v/>
      </c>
      <c r="DF25" s="1401">
        <f>IF(IF(CY25&lt;&gt;"",1,0)+IF(CZ25&lt;&gt;"",1,0)+IF(DA25&lt;&gt;"",1,0)+IF(DB25&lt;&gt;"",1,0)+IF(DC25&lt;&gt;"",1,0)+IF(DD25&lt;&gt;"",1,0)+IF(DE25&lt;&gt;"",1,0)=0,"",(IF(CY25="",0,IF(ISNUMBER(CY25),MOD(CY25,1),VALUE(LEFT(CY25,FIND("h",CY25)-1))/24+VALUE(MID(CY25,FIND("h",CY25)+1,FIND("m",CY25)-FIND("h",CY25)-1))/1440))+IF(CZ25="",0,IF(ISNUMBER(CZ25),MOD(CZ25,1),VALUE(LEFT(CZ25,FIND("h",CZ25)-1))/24+VALUE(MID(CZ25,FIND("h",CZ25)+1,FIND("m",CZ25)-FIND("h",CZ25)-1))/1440))+IF(DA25="",0,IF(ISNUMBER(DA25),MOD(DA25,1),VALUE(LEFT(DA25,FIND("h",DA25)-1))/24+VALUE(MID(DA25,FIND("h",DA25)+1,FIND("m",DA25)-FIND("h",DA25)-1))/1440))+IF(DB25="",0,IF(ISNUMBER(DB25),MOD(DB25,1),VALUE(LEFT(DB25,FIND("h",DB25)-1))/24+VALUE(MID(DB25,FIND("h",DB25)+1,FIND("m",DB25)-FIND("h",DB25)-1))/1440))+IF(DC25="",0,IF(ISNUMBER(DC25),MOD(DC25,1),VALUE(LEFT(DC25,FIND("h",DC25)-1))/24+VALUE(MID(DC25,FIND("h",DC25)+1,FIND("m",DC25)-FIND("h",DC25)-1))/1440))+IF(DD25="",0,IF(ISNUMBER(DD25),MOD(DD25,1),VALUE(LEFT(DD25,FIND("h",DD25)-1))/24+VALUE(MID(DD25,FIND("h",DD25)+1,FIND("m",DD25)-FIND("h",DD25)-1))/1440))+IF(DE25="",0,IF(ISNUMBER(DE25),MOD(DE25,1),VALUE(LEFT(DE25,FIND("h",DE25)-1))/24+VALUE(MID(DE25,FIND("h",DE25)+1,FIND("m",DE25)-FIND("h",DE25)-1))/1440)))/(IF(CY25&lt;&gt;"",1,0)+IF(CZ25&lt;&gt;"",1,0)+IF(DA25&lt;&gt;"",1,0)+IF(DB25&lt;&gt;"",1,0)+IF(DC25&lt;&gt;"",1,0)+IF(DD25&lt;&gt;"",1,0)+IF(DE25&lt;&gt;"",1,0)))</f>
        <v>0.38703703703703701</v>
      </c>
      <c r="DG25" s="386"/>
      <c r="DH25" s="1402" t="str">
        <f t="shared" ref="DH25" si="8">IF(OR(DH23="",DH24=""),"",MOD((IF(ISNUMBER(DH24),MOD(DH24,1),VALUE(LEFT(DH24,FIND(":",DH24)-1))/24+VALUE(MID(DH24,FIND(":",DH24)+1,2))/1440)-IF(ISNUMBER(DH23),MOD(DH23,1),VALUE(LEFT(DH23,FIND(":",DH23)-1))/24+VALUE(MID(DH23,FIND(":",DH23)+1,2))/1440)),1))</f>
        <v/>
      </c>
      <c r="DI25" s="1399" t="str">
        <f t="shared" ref="DI25:DN25" si="9">IF(OR(DI23="",DI24=""),"",MOD((IF(ISNUMBER(DI24),MOD(DI24,1),VALUE(LEFT(DI24,FIND(":",DI24)-1))/24+VALUE(MID(DI24,FIND(":",DI24)+1,2))/1440)-IF(ISNUMBER(DI23),MOD(DI23,1),VALUE(LEFT(DI23,FIND(":",DI23)-1))/24+VALUE(MID(DI23,FIND(":",DI23)+1,2))/1440)),1))</f>
        <v/>
      </c>
      <c r="DJ25" s="1399" t="str">
        <f t="shared" si="9"/>
        <v/>
      </c>
      <c r="DK25" s="1399" t="str">
        <f t="shared" si="9"/>
        <v/>
      </c>
      <c r="DL25" s="1399" t="str">
        <f t="shared" si="9"/>
        <v/>
      </c>
      <c r="DM25" s="1399" t="str">
        <f t="shared" si="9"/>
        <v/>
      </c>
      <c r="DN25" s="1400" t="str">
        <f t="shared" si="9"/>
        <v/>
      </c>
      <c r="DO25" s="1401" t="str">
        <f>IF(IF(DH25&lt;&gt;"",1,0)+IF(DI25&lt;&gt;"",1,0)+IF(DJ25&lt;&gt;"",1,0)+IF(DK25&lt;&gt;"",1,0)+IF(DL25&lt;&gt;"",1,0)+IF(DM25&lt;&gt;"",1,0)+IF(DN25&lt;&gt;"",1,0)=0,"",(IF(DH25="",0,IF(ISNUMBER(DH25),MOD(DH25,1),VALUE(LEFT(DH25,FIND("h",DH25)-1))/24+VALUE(MID(DH25,FIND("h",DH25)+1,FIND("m",DH25)-FIND("h",DH25)-1))/1440))+IF(DI25="",0,IF(ISNUMBER(DI25),MOD(DI25,1),VALUE(LEFT(DI25,FIND("h",DI25)-1))/24+VALUE(MID(DI25,FIND("h",DI25)+1,FIND("m",DI25)-FIND("h",DI25)-1))/1440))+IF(DJ25="",0,IF(ISNUMBER(DJ25),MOD(DJ25,1),VALUE(LEFT(DJ25,FIND("h",DJ25)-1))/24+VALUE(MID(DJ25,FIND("h",DJ25)+1,FIND("m",DJ25)-FIND("h",DJ25)-1))/1440))+IF(DK25="",0,IF(ISNUMBER(DK25),MOD(DK25,1),VALUE(LEFT(DK25,FIND("h",DK25)-1))/24+VALUE(MID(DK25,FIND("h",DK25)+1,FIND("m",DK25)-FIND("h",DK25)-1))/1440))+IF(DL25="",0,IF(ISNUMBER(DL25),MOD(DL25,1),VALUE(LEFT(DL25,FIND("h",DL25)-1))/24+VALUE(MID(DL25,FIND("h",DL25)+1,FIND("m",DL25)-FIND("h",DL25)-1))/1440))+IF(DM25="",0,IF(ISNUMBER(DM25),MOD(DM25,1),VALUE(LEFT(DM25,FIND("h",DM25)-1))/24+VALUE(MID(DM25,FIND("h",DM25)+1,FIND("m",DM25)-FIND("h",DM25)-1))/1440))+IF(DN25="",0,IF(ISNUMBER(DN25),MOD(DN25,1),VALUE(LEFT(DN25,FIND("h",DN25)-1))/24+VALUE(MID(DN25,FIND("h",DN25)+1,FIND("m",DN25)-FIND("h",DN25)-1))/1440)))/(IF(DH25&lt;&gt;"",1,0)+IF(DI25&lt;&gt;"",1,0)+IF(DJ25&lt;&gt;"",1,0)+IF(DK25&lt;&gt;"",1,0)+IF(DL25&lt;&gt;"",1,0)+IF(DM25&lt;&gt;"",1,0)+IF(DN25&lt;&gt;"",1,0)))</f>
        <v/>
      </c>
      <c r="DP25" s="386"/>
      <c r="DQ25" s="1402" t="str">
        <f t="shared" ref="DQ25:DW25" si="10">IF(OR(DQ23="",DQ24=""),"",MOD((IF(ISNUMBER(DQ24),MOD(DQ24,1),VALUE(LEFT(DQ24,FIND(":",DQ24)-1))/24+VALUE(MID(DQ24,FIND(":",DQ24)+1,2))/1440)-IF(ISNUMBER(DQ23),MOD(DQ23,1),VALUE(LEFT(DQ23,FIND(":",DQ23)-1))/24+VALUE(MID(DQ23,FIND(":",DQ23)+1,2))/1440)),1))</f>
        <v/>
      </c>
      <c r="DR25" s="1399" t="str">
        <f t="shared" si="10"/>
        <v/>
      </c>
      <c r="DS25" s="1399" t="str">
        <f t="shared" si="10"/>
        <v/>
      </c>
      <c r="DT25" s="1399" t="str">
        <f t="shared" si="10"/>
        <v/>
      </c>
      <c r="DU25" s="1399" t="str">
        <f t="shared" si="10"/>
        <v/>
      </c>
      <c r="DV25" s="1399" t="str">
        <f t="shared" si="10"/>
        <v/>
      </c>
      <c r="DW25" s="1400" t="str">
        <f t="shared" si="10"/>
        <v/>
      </c>
      <c r="DX25" s="1401" t="str">
        <f>IF(IF(DQ25&lt;&gt;"",1,0)+IF(DR25&lt;&gt;"",1,0)+IF(DS25&lt;&gt;"",1,0)+IF(DT25&lt;&gt;"",1,0)+IF(DU25&lt;&gt;"",1,0)+IF(DV25&lt;&gt;"",1,0)+IF(DW25&lt;&gt;"",1,0)=0,"",(IF(DQ25="",0,IF(ISNUMBER(DQ25),MOD(DQ25,1),VALUE(LEFT(DQ25,FIND("h",DQ25)-1))/24+VALUE(MID(DQ25,FIND("h",DQ25)+1,FIND("m",DQ25)-FIND("h",DQ25)-1))/1440))+IF(DR25="",0,IF(ISNUMBER(DR25),MOD(DR25,1),VALUE(LEFT(DR25,FIND("h",DR25)-1))/24+VALUE(MID(DR25,FIND("h",DR25)+1,FIND("m",DR25)-FIND("h",DR25)-1))/1440))+IF(DS25="",0,IF(ISNUMBER(DS25),MOD(DS25,1),VALUE(LEFT(DS25,FIND("h",DS25)-1))/24+VALUE(MID(DS25,FIND("h",DS25)+1,FIND("m",DS25)-FIND("h",DS25)-1))/1440))+IF(DT25="",0,IF(ISNUMBER(DT25),MOD(DT25,1),VALUE(LEFT(DT25,FIND("h",DT25)-1))/24+VALUE(MID(DT25,FIND("h",DT25)+1,FIND("m",DT25)-FIND("h",DT25)-1))/1440))+IF(DU25="",0,IF(ISNUMBER(DU25),MOD(DU25,1),VALUE(LEFT(DU25,FIND("h",DU25)-1))/24+VALUE(MID(DU25,FIND("h",DU25)+1,FIND("m",DU25)-FIND("h",DU25)-1))/1440))+IF(DV25="",0,IF(ISNUMBER(DV25),MOD(DV25,1),VALUE(LEFT(DV25,FIND("h",DV25)-1))/24+VALUE(MID(DV25,FIND("h",DV25)+1,FIND("m",DV25)-FIND("h",DV25)-1))/1440))+IF(DW25="",0,IF(ISNUMBER(DW25),MOD(DW25,1),VALUE(LEFT(DW25,FIND("h",DW25)-1))/24+VALUE(MID(DW25,FIND("h",DW25)+1,FIND("m",DW25)-FIND("h",DW25)-1))/1440)))/(IF(DQ25&lt;&gt;"",1,0)+IF(DR25&lt;&gt;"",1,0)+IF(DS25&lt;&gt;"",1,0)+IF(DT25&lt;&gt;"",1,0)+IF(DU25&lt;&gt;"",1,0)+IF(DV25&lt;&gt;"",1,0)+IF(DW25&lt;&gt;"",1,0)))</f>
        <v/>
      </c>
      <c r="DY25" s="386"/>
      <c r="DZ25" s="1402" t="str">
        <f t="shared" ref="DZ25:EF25" si="11">IF(OR(DZ23="",DZ24=""),"",MOD((IF(ISNUMBER(DZ24),MOD(DZ24,1),VALUE(LEFT(DZ24,FIND(":",DZ24)-1))/24+VALUE(MID(DZ24,FIND(":",DZ24)+1,2))/1440)-IF(ISNUMBER(DZ23),MOD(DZ23,1),VALUE(LEFT(DZ23,FIND(":",DZ23)-1))/24+VALUE(MID(DZ23,FIND(":",DZ23)+1,2))/1440)),1))</f>
        <v/>
      </c>
      <c r="EA25" s="1399" t="str">
        <f t="shared" si="11"/>
        <v/>
      </c>
      <c r="EB25" s="1399" t="str">
        <f t="shared" si="11"/>
        <v/>
      </c>
      <c r="EC25" s="1399" t="str">
        <f t="shared" si="11"/>
        <v/>
      </c>
      <c r="ED25" s="1399" t="str">
        <f t="shared" si="11"/>
        <v/>
      </c>
      <c r="EE25" s="1399" t="str">
        <f t="shared" si="11"/>
        <v/>
      </c>
      <c r="EF25" s="1400" t="str">
        <f t="shared" si="11"/>
        <v/>
      </c>
      <c r="EG25" s="1401" t="str">
        <f>IF(IF(DZ25&lt;&gt;"",1,0)+IF(EA25&lt;&gt;"",1,0)+IF(EB25&lt;&gt;"",1,0)+IF(EC25&lt;&gt;"",1,0)+IF(ED25&lt;&gt;"",1,0)+IF(EE25&lt;&gt;"",1,0)+IF(EF25&lt;&gt;"",1,0)=0,"",(IF(DZ25="",0,IF(ISNUMBER(DZ25),MOD(DZ25,1),VALUE(LEFT(DZ25,FIND("h",DZ25)-1))/24+VALUE(MID(DZ25,FIND("h",DZ25)+1,FIND("m",DZ25)-FIND("h",DZ25)-1))/1440))+IF(EA25="",0,IF(ISNUMBER(EA25),MOD(EA25,1),VALUE(LEFT(EA25,FIND("h",EA25)-1))/24+VALUE(MID(EA25,FIND("h",EA25)+1,FIND("m",EA25)-FIND("h",EA25)-1))/1440))+IF(EB25="",0,IF(ISNUMBER(EB25),MOD(EB25,1),VALUE(LEFT(EB25,FIND("h",EB25)-1))/24+VALUE(MID(EB25,FIND("h",EB25)+1,FIND("m",EB25)-FIND("h",EB25)-1))/1440))+IF(EC25="",0,IF(ISNUMBER(EC25),MOD(EC25,1),VALUE(LEFT(EC25,FIND("h",EC25)-1))/24+VALUE(MID(EC25,FIND("h",EC25)+1,FIND("m",EC25)-FIND("h",EC25)-1))/1440))+IF(ED25="",0,IF(ISNUMBER(ED25),MOD(ED25,1),VALUE(LEFT(ED25,FIND("h",ED25)-1))/24+VALUE(MID(ED25,FIND("h",ED25)+1,FIND("m",ED25)-FIND("h",ED25)-1))/1440))+IF(EE25="",0,IF(ISNUMBER(EE25),MOD(EE25,1),VALUE(LEFT(EE25,FIND("h",EE25)-1))/24+VALUE(MID(EE25,FIND("h",EE25)+1,FIND("m",EE25)-FIND("h",EE25)-1))/1440))+IF(EF25="",0,IF(ISNUMBER(EF25),MOD(EF25,1),VALUE(LEFT(EF25,FIND("h",EF25)-1))/24+VALUE(MID(EF25,FIND("h",EF25)+1,FIND("m",EF25)-FIND("h",EF25)-1))/1440)))/(IF(DZ25&lt;&gt;"",1,0)+IF(EA25&lt;&gt;"",1,0)+IF(EB25&lt;&gt;"",1,0)+IF(EC25&lt;&gt;"",1,0)+IF(ED25&lt;&gt;"",1,0)+IF(EE25&lt;&gt;"",1,0)+IF(EF25&lt;&gt;"",1,0)))</f>
        <v/>
      </c>
      <c r="EH25" s="386"/>
      <c r="EI25" s="1402" t="str">
        <f t="shared" ref="EI25:EO25" si="12">IF(OR(EI23="",EI24=""),"",MOD((IF(ISNUMBER(EI24),MOD(EI24,1),VALUE(LEFT(EI24,FIND(":",EI24)-1))/24+VALUE(MID(EI24,FIND(":",EI24)+1,2))/1440)-IF(ISNUMBER(EI23),MOD(EI23,1),VALUE(LEFT(EI23,FIND(":",EI23)-1))/24+VALUE(MID(EI23,FIND(":",EI23)+1,2))/1440)),1))</f>
        <v/>
      </c>
      <c r="EJ25" s="1399" t="str">
        <f t="shared" si="12"/>
        <v/>
      </c>
      <c r="EK25" s="1399" t="str">
        <f t="shared" si="12"/>
        <v/>
      </c>
      <c r="EL25" s="1399" t="str">
        <f t="shared" si="12"/>
        <v/>
      </c>
      <c r="EM25" s="1399" t="str">
        <f t="shared" si="12"/>
        <v/>
      </c>
      <c r="EN25" s="1399" t="str">
        <f t="shared" si="12"/>
        <v/>
      </c>
      <c r="EO25" s="1400" t="str">
        <f t="shared" si="12"/>
        <v/>
      </c>
      <c r="EP25" s="1401" t="str">
        <f>IF(IF(EI25&lt;&gt;"",1,0)+IF(EJ25&lt;&gt;"",1,0)+IF(EK25&lt;&gt;"",1,0)+IF(EL25&lt;&gt;"",1,0)+IF(EM25&lt;&gt;"",1,0)+IF(EN25&lt;&gt;"",1,0)+IF(EO25&lt;&gt;"",1,0)=0,"",(IF(EI25="",0,IF(ISNUMBER(EI25),MOD(EI25,1),VALUE(LEFT(EI25,FIND("h",EI25)-1))/24+VALUE(MID(EI25,FIND("h",EI25)+1,FIND("m",EI25)-FIND("h",EI25)-1))/1440))+IF(EJ25="",0,IF(ISNUMBER(EJ25),MOD(EJ25,1),VALUE(LEFT(EJ25,FIND("h",EJ25)-1))/24+VALUE(MID(EJ25,FIND("h",EJ25)+1,FIND("m",EJ25)-FIND("h",EJ25)-1))/1440))+IF(EK25="",0,IF(ISNUMBER(EK25),MOD(EK25,1),VALUE(LEFT(EK25,FIND("h",EK25)-1))/24+VALUE(MID(EK25,FIND("h",EK25)+1,FIND("m",EK25)-FIND("h",EK25)-1))/1440))+IF(EL25="",0,IF(ISNUMBER(EL25),MOD(EL25,1),VALUE(LEFT(EL25,FIND("h",EL25)-1))/24+VALUE(MID(EL25,FIND("h",EL25)+1,FIND("m",EL25)-FIND("h",EL25)-1))/1440))+IF(EM25="",0,IF(ISNUMBER(EM25),MOD(EM25,1),VALUE(LEFT(EM25,FIND("h",EM25)-1))/24+VALUE(MID(EM25,FIND("h",EM25)+1,FIND("m",EM25)-FIND("h",EM25)-1))/1440))+IF(EN25="",0,IF(ISNUMBER(EN25),MOD(EN25,1),VALUE(LEFT(EN25,FIND("h",EN25)-1))/24+VALUE(MID(EN25,FIND("h",EN25)+1,FIND("m",EN25)-FIND("h",EN25)-1))/1440))+IF(EO25="",0,IF(ISNUMBER(EO25),MOD(EO25,1),VALUE(LEFT(EO25,FIND("h",EO25)-1))/24+VALUE(MID(EO25,FIND("h",EO25)+1,FIND("m",EO25)-FIND("h",EO25)-1))/1440)))/(IF(EI25&lt;&gt;"",1,0)+IF(EJ25&lt;&gt;"",1,0)+IF(EK25&lt;&gt;"",1,0)+IF(EL25&lt;&gt;"",1,0)+IF(EM25&lt;&gt;"",1,0)+IF(EN25&lt;&gt;"",1,0)+IF(EO25&lt;&gt;"",1,0)))</f>
        <v/>
      </c>
      <c r="EQ25" s="386"/>
    </row>
    <row r="26" spans="1:147" ht="18" customHeight="1">
      <c r="A26" s="1407"/>
      <c r="B26" s="1408"/>
      <c r="C26" s="1409"/>
      <c r="D26" s="1410"/>
      <c r="E26" s="1410"/>
      <c r="F26" s="1409"/>
      <c r="G26" s="1411"/>
      <c r="H26" s="1412"/>
      <c r="I26" s="390"/>
      <c r="J26" s="1408"/>
      <c r="K26" s="1409"/>
      <c r="L26" s="1409"/>
      <c r="M26" s="1409"/>
      <c r="N26" s="1409"/>
      <c r="O26" s="1409"/>
      <c r="P26" s="1411"/>
      <c r="Q26" s="1413"/>
      <c r="R26" s="390"/>
      <c r="S26" s="1414"/>
      <c r="T26" s="1409"/>
      <c r="U26" s="1409"/>
      <c r="V26" s="1409"/>
      <c r="W26" s="1409"/>
      <c r="X26" s="1409"/>
      <c r="Y26" s="1411"/>
      <c r="Z26" s="1415"/>
      <c r="AA26" s="1414"/>
      <c r="AB26" s="1409"/>
      <c r="AC26" s="1409"/>
      <c r="AD26" s="1409"/>
      <c r="AE26" s="1409"/>
      <c r="AF26" s="1409"/>
      <c r="AG26" s="1411"/>
      <c r="AH26" s="1413"/>
      <c r="AI26" s="1416"/>
      <c r="AJ26" s="1409"/>
      <c r="AK26" s="1409"/>
      <c r="AL26" s="1409"/>
      <c r="AM26" s="1409"/>
      <c r="AN26" s="1409"/>
      <c r="AO26" s="1411"/>
      <c r="AP26" s="1413"/>
      <c r="AQ26" s="390"/>
      <c r="AR26" s="1416"/>
      <c r="AS26" s="1409"/>
      <c r="AT26" s="1409"/>
      <c r="AU26" s="1409"/>
      <c r="AV26" s="1409"/>
      <c r="AW26" s="1409"/>
      <c r="AX26" s="1411"/>
      <c r="AY26" s="1413"/>
      <c r="AZ26" s="390"/>
      <c r="BA26" s="1416"/>
      <c r="BB26" s="1409"/>
      <c r="BC26" s="1409"/>
      <c r="BD26" s="1409"/>
      <c r="BE26" s="1409"/>
      <c r="BF26" s="1409"/>
      <c r="BG26" s="1411"/>
      <c r="BH26" s="1413"/>
      <c r="BI26" s="390"/>
      <c r="BJ26" s="1416"/>
      <c r="BK26" s="1409"/>
      <c r="BL26" s="1409"/>
      <c r="BM26" s="1409"/>
      <c r="BN26" s="1409"/>
      <c r="BO26" s="1409"/>
      <c r="BP26" s="1411"/>
      <c r="BQ26" s="1413"/>
      <c r="BR26" s="390"/>
      <c r="BS26" s="1416"/>
      <c r="BT26" s="1409"/>
      <c r="BU26" s="1409"/>
      <c r="BV26" s="1409"/>
      <c r="BW26" s="1409"/>
      <c r="BX26" s="1409"/>
      <c r="BY26" s="1411"/>
      <c r="BZ26" s="1415"/>
      <c r="CA26" s="1414"/>
      <c r="CB26" s="1409"/>
      <c r="CC26" s="1409"/>
      <c r="CD26" s="1409"/>
      <c r="CE26" s="1409"/>
      <c r="CF26" s="1409"/>
      <c r="CG26" s="1411"/>
      <c r="CH26" s="1415"/>
      <c r="CI26" s="1414"/>
      <c r="CJ26" s="1409"/>
      <c r="CK26" s="1409"/>
      <c r="CL26" s="1409"/>
      <c r="CM26" s="1409"/>
      <c r="CN26" s="1409"/>
      <c r="CO26" s="1411"/>
      <c r="CP26" s="1415"/>
      <c r="CQ26" s="1414"/>
      <c r="CR26" s="1409"/>
      <c r="CS26" s="1409"/>
      <c r="CT26" s="1409"/>
      <c r="CU26" s="1409"/>
      <c r="CV26" s="1409"/>
      <c r="CW26" s="1411"/>
      <c r="CX26" s="1415"/>
      <c r="CY26" s="1414"/>
      <c r="CZ26" s="1409"/>
      <c r="DA26" s="1409"/>
      <c r="DB26" s="1409"/>
      <c r="DC26" s="1409"/>
      <c r="DD26" s="1409"/>
      <c r="DE26" s="1411"/>
      <c r="DF26" s="1413"/>
      <c r="DG26" s="390"/>
      <c r="DH26" s="1414"/>
      <c r="DI26" s="1409"/>
      <c r="DJ26" s="1409"/>
      <c r="DK26" s="1409"/>
      <c r="DL26" s="1409"/>
      <c r="DM26" s="1409"/>
      <c r="DN26" s="1411"/>
      <c r="DO26" s="1413"/>
      <c r="DP26" s="390"/>
      <c r="DQ26" s="1414"/>
      <c r="DR26" s="1409"/>
      <c r="DS26" s="1409"/>
      <c r="DT26" s="1409"/>
      <c r="DU26" s="1409"/>
      <c r="DV26" s="1409"/>
      <c r="DW26" s="1411"/>
      <c r="DX26" s="1413"/>
      <c r="DY26" s="390"/>
      <c r="DZ26" s="1414"/>
      <c r="EA26" s="1409"/>
      <c r="EB26" s="1409"/>
      <c r="EC26" s="1409"/>
      <c r="ED26" s="1409"/>
      <c r="EE26" s="1409"/>
      <c r="EF26" s="1411"/>
      <c r="EG26" s="1413"/>
      <c r="EH26" s="390"/>
      <c r="EI26" s="1414"/>
      <c r="EJ26" s="1409"/>
      <c r="EK26" s="1409"/>
      <c r="EL26" s="1409"/>
      <c r="EM26" s="1409"/>
      <c r="EN26" s="1409"/>
      <c r="EO26" s="1411"/>
      <c r="EP26" s="1413"/>
      <c r="EQ26" s="390"/>
    </row>
    <row r="27" spans="1:147" ht="28" customHeight="1">
      <c r="A27" s="1417" t="s">
        <v>453</v>
      </c>
      <c r="B27" s="1418"/>
      <c r="C27" s="1419"/>
      <c r="D27" s="1419"/>
      <c r="E27" s="1419"/>
      <c r="F27" s="1419"/>
      <c r="G27" s="1420"/>
      <c r="H27" s="1421"/>
      <c r="I27" s="387"/>
      <c r="J27" s="1947" t="s">
        <v>190</v>
      </c>
      <c r="K27" s="1927"/>
      <c r="L27" s="1927"/>
      <c r="M27" s="1927"/>
      <c r="N27" s="1927"/>
      <c r="O27" s="1927"/>
      <c r="P27" s="1928"/>
      <c r="Q27" s="1422"/>
      <c r="R27" s="387"/>
      <c r="S27" s="1926"/>
      <c r="T27" s="1927"/>
      <c r="U27" s="1927"/>
      <c r="V27" s="1927"/>
      <c r="W27" s="1927"/>
      <c r="X27" s="1927"/>
      <c r="Y27" s="1928"/>
      <c r="Z27" s="1423"/>
      <c r="AA27" s="1926"/>
      <c r="AB27" s="1927"/>
      <c r="AC27" s="1927"/>
      <c r="AD27" s="1927"/>
      <c r="AE27" s="1927"/>
      <c r="AF27" s="1927"/>
      <c r="AG27" s="1928"/>
      <c r="AH27" s="1424" t="s">
        <v>191</v>
      </c>
      <c r="AI27" s="1926"/>
      <c r="AJ27" s="1847"/>
      <c r="AK27" s="1927"/>
      <c r="AL27" s="1927"/>
      <c r="AM27" s="1927"/>
      <c r="AN27" s="1927"/>
      <c r="AO27" s="1928"/>
      <c r="AP27" s="1422"/>
      <c r="AQ27" s="387"/>
      <c r="AR27" s="1926"/>
      <c r="AS27" s="1847"/>
      <c r="AT27" s="1927"/>
      <c r="AU27" s="1927"/>
      <c r="AV27" s="1927"/>
      <c r="AW27" s="1927"/>
      <c r="AX27" s="1928"/>
      <c r="AY27" s="1422"/>
      <c r="AZ27" s="387"/>
      <c r="BA27" s="1926"/>
      <c r="BB27" s="1847"/>
      <c r="BC27" s="1927"/>
      <c r="BD27" s="1927"/>
      <c r="BE27" s="1927"/>
      <c r="BF27" s="1927"/>
      <c r="BG27" s="1928"/>
      <c r="BH27" s="1422"/>
      <c r="BI27" s="387"/>
      <c r="BJ27" s="1926"/>
      <c r="BK27" s="1847"/>
      <c r="BL27" s="1927"/>
      <c r="BM27" s="1927"/>
      <c r="BN27" s="1927"/>
      <c r="BO27" s="1927"/>
      <c r="BP27" s="1928"/>
      <c r="BQ27" s="1422"/>
      <c r="BR27" s="387"/>
      <c r="BS27" s="1926"/>
      <c r="BT27" s="1847"/>
      <c r="BU27" s="1927"/>
      <c r="BV27" s="1927"/>
      <c r="BW27" s="1927"/>
      <c r="BX27" s="1927"/>
      <c r="BY27" s="1928"/>
      <c r="BZ27" s="1423"/>
      <c r="CA27" s="1926"/>
      <c r="CB27" s="1927"/>
      <c r="CC27" s="1847"/>
      <c r="CD27" s="1927"/>
      <c r="CE27" s="1927"/>
      <c r="CF27" s="1927"/>
      <c r="CG27" s="1928"/>
      <c r="CH27" s="1423"/>
      <c r="CI27" s="1926"/>
      <c r="CJ27" s="1927"/>
      <c r="CK27" s="1927"/>
      <c r="CL27" s="1847"/>
      <c r="CM27" s="1927"/>
      <c r="CN27" s="1927"/>
      <c r="CO27" s="1928"/>
      <c r="CP27" s="1423"/>
      <c r="CQ27" s="1926"/>
      <c r="CR27" s="1927"/>
      <c r="CS27" s="1927"/>
      <c r="CT27" s="1927"/>
      <c r="CU27" s="1847"/>
      <c r="CV27" s="1927"/>
      <c r="CW27" s="1928"/>
      <c r="CX27" s="1423"/>
      <c r="CY27" s="1926"/>
      <c r="CZ27" s="1927"/>
      <c r="DA27" s="1927"/>
      <c r="DB27" s="1927"/>
      <c r="DC27" s="1927"/>
      <c r="DD27" s="1847"/>
      <c r="DE27" s="1928"/>
      <c r="DF27" s="1422"/>
      <c r="DG27" s="387"/>
      <c r="DH27" s="1926"/>
      <c r="DI27" s="1927"/>
      <c r="DJ27" s="1927"/>
      <c r="DK27" s="1927"/>
      <c r="DL27" s="1927"/>
      <c r="DM27" s="1847"/>
      <c r="DN27" s="1928"/>
      <c r="DO27" s="1422"/>
      <c r="DP27" s="387"/>
      <c r="DQ27" s="1926"/>
      <c r="DR27" s="1927"/>
      <c r="DS27" s="1927"/>
      <c r="DT27" s="1927"/>
      <c r="DU27" s="1927"/>
      <c r="DV27" s="1847"/>
      <c r="DW27" s="1928"/>
      <c r="DX27" s="1422"/>
      <c r="DY27" s="387"/>
      <c r="DZ27" s="1926"/>
      <c r="EA27" s="1927"/>
      <c r="EB27" s="1927"/>
      <c r="EC27" s="1927"/>
      <c r="ED27" s="1927"/>
      <c r="EE27" s="1847"/>
      <c r="EF27" s="1928"/>
      <c r="EG27" s="1422"/>
      <c r="EH27" s="387"/>
      <c r="EI27" s="1926"/>
      <c r="EJ27" s="1927"/>
      <c r="EK27" s="1927"/>
      <c r="EL27" s="1927"/>
      <c r="EM27" s="1927"/>
      <c r="EN27" s="1847"/>
      <c r="EO27" s="1928"/>
      <c r="EP27" s="1422"/>
      <c r="EQ27" s="387"/>
    </row>
    <row r="28" spans="1:147" ht="18" customHeight="1">
      <c r="A28" s="1425" t="s">
        <v>192</v>
      </c>
      <c r="B28" s="1426">
        <v>48</v>
      </c>
      <c r="C28" s="1427" t="s">
        <v>46</v>
      </c>
      <c r="D28" s="1427" t="s">
        <v>46</v>
      </c>
      <c r="E28" s="1427" t="s">
        <v>46</v>
      </c>
      <c r="F28" s="1427">
        <v>58</v>
      </c>
      <c r="G28" s="1428">
        <v>58</v>
      </c>
      <c r="H28" s="1429">
        <f t="array" ref="H28">IF(COUNT(B28:G28)=0,"",AVERAGE(B28:G28))</f>
        <v>54.666666666666664</v>
      </c>
      <c r="I28" s="388"/>
      <c r="J28" s="1426">
        <v>58</v>
      </c>
      <c r="K28" s="1427">
        <v>60</v>
      </c>
      <c r="L28" s="1427">
        <v>58</v>
      </c>
      <c r="M28" s="1427">
        <v>59</v>
      </c>
      <c r="N28" s="1427">
        <v>60</v>
      </c>
      <c r="O28" s="1427">
        <v>62</v>
      </c>
      <c r="P28" s="1428">
        <v>52</v>
      </c>
      <c r="Q28" s="1430">
        <f t="array" ref="Q28">IF(COUNT(J28:P28)=0,"",AVERAGE(J28:P28))</f>
        <v>58.428571428571431</v>
      </c>
      <c r="R28" s="388"/>
      <c r="S28" s="1431">
        <v>50</v>
      </c>
      <c r="T28" s="1427">
        <v>61</v>
      </c>
      <c r="U28" s="1427">
        <v>60</v>
      </c>
      <c r="V28" s="1427">
        <v>65</v>
      </c>
      <c r="W28" s="1427">
        <v>58</v>
      </c>
      <c r="X28" s="1427">
        <v>60</v>
      </c>
      <c r="Y28" s="1428">
        <v>55</v>
      </c>
      <c r="Z28" s="1432">
        <f t="array" ref="Z28">IF(COUNT(S28:Y28)=0,"",AVERAGE(S28:Y28))</f>
        <v>58.428571428571431</v>
      </c>
      <c r="AA28" s="1431">
        <v>63</v>
      </c>
      <c r="AB28" s="1427">
        <v>63</v>
      </c>
      <c r="AC28" s="1427">
        <v>63</v>
      </c>
      <c r="AD28" s="1427" t="s">
        <v>46</v>
      </c>
      <c r="AE28" s="1427">
        <v>54</v>
      </c>
      <c r="AF28" s="1427" t="s">
        <v>46</v>
      </c>
      <c r="AG28" s="1428">
        <v>51</v>
      </c>
      <c r="AH28" s="1430">
        <f t="array" ref="AH28">IF(COUNT(AA28:AG28)=0,"",AVERAGE(AA28:AG28))</f>
        <v>58.8</v>
      </c>
      <c r="AI28" s="1433">
        <v>57</v>
      </c>
      <c r="AJ28" s="1427">
        <v>67</v>
      </c>
      <c r="AK28" s="1427">
        <v>67</v>
      </c>
      <c r="AL28" s="1427">
        <v>53</v>
      </c>
      <c r="AM28" s="1427">
        <v>63</v>
      </c>
      <c r="AN28" s="1427">
        <v>53</v>
      </c>
      <c r="AO28" s="1428" t="s">
        <v>46</v>
      </c>
      <c r="AP28" s="1430">
        <f t="array" ref="AP28">IF(COUNT(AI28:AO28)=0,"",AVERAGE(AI28:AO28))</f>
        <v>60</v>
      </c>
      <c r="AQ28" s="388"/>
      <c r="AR28" s="1433" t="s">
        <v>46</v>
      </c>
      <c r="AS28" s="1427">
        <v>61</v>
      </c>
      <c r="AT28" s="1427">
        <v>70</v>
      </c>
      <c r="AU28" s="1427" t="s">
        <v>46</v>
      </c>
      <c r="AV28" s="1427">
        <v>67</v>
      </c>
      <c r="AW28" s="1427"/>
      <c r="AX28" s="1428"/>
      <c r="AY28" s="1430">
        <f t="array" ref="AY28">IF(COUNT(AR28:AX28)=0,"",AVERAGE(AR28:AX28))</f>
        <v>66</v>
      </c>
      <c r="AZ28" s="388"/>
      <c r="BA28" s="1433">
        <v>62</v>
      </c>
      <c r="BB28" s="1427">
        <v>64</v>
      </c>
      <c r="BC28" s="1427">
        <v>72</v>
      </c>
      <c r="BD28" s="1427"/>
      <c r="BE28" s="1427"/>
      <c r="BF28" s="1427"/>
      <c r="BG28" s="1428"/>
      <c r="BH28" s="1430">
        <f t="array" ref="BH28">IF(COUNT(BA28:BG28)=0,"",AVERAGE(BA28:BG28))</f>
        <v>66</v>
      </c>
      <c r="BI28" s="388"/>
      <c r="BJ28" s="1433"/>
      <c r="BK28" s="1427"/>
      <c r="BL28" s="1427"/>
      <c r="BM28" s="1427"/>
      <c r="BN28" s="1427">
        <v>69</v>
      </c>
      <c r="BO28" s="1427" t="s">
        <v>46</v>
      </c>
      <c r="BP28" s="1428">
        <v>65</v>
      </c>
      <c r="BQ28" s="1430">
        <f t="array" ref="BQ28">IF(COUNT(BJ28:BP28)=0,"",AVERAGE(BJ28:BP28))</f>
        <v>67</v>
      </c>
      <c r="BR28" s="388"/>
      <c r="BS28" s="1434">
        <v>65</v>
      </c>
      <c r="BT28" s="1427">
        <v>61</v>
      </c>
      <c r="BU28" s="1427">
        <v>63</v>
      </c>
      <c r="BV28" s="1427">
        <v>68</v>
      </c>
      <c r="BW28" s="1427">
        <v>69</v>
      </c>
      <c r="BX28" s="1427">
        <v>60</v>
      </c>
      <c r="BY28" s="1428">
        <v>58</v>
      </c>
      <c r="BZ28" s="1432">
        <f t="array" ref="BZ28">IF(COUNT(BS28:BY28)=0,"",AVERAGE(BS28:BY28))</f>
        <v>63.428571428571431</v>
      </c>
      <c r="CA28" s="1435">
        <v>58</v>
      </c>
      <c r="CB28" s="1427">
        <v>58</v>
      </c>
      <c r="CC28" s="1427">
        <v>60</v>
      </c>
      <c r="CD28" s="1427">
        <v>58</v>
      </c>
      <c r="CE28" s="1427">
        <v>63</v>
      </c>
      <c r="CF28" s="1427">
        <v>58</v>
      </c>
      <c r="CG28" s="1428" t="s">
        <v>46</v>
      </c>
      <c r="CH28" s="1432">
        <f t="array" ref="CH28">IF(COUNT(CA28:CG28)=0,"",AVERAGE(CA28:CG28))</f>
        <v>59.166666666666664</v>
      </c>
      <c r="CI28" s="1435">
        <v>60</v>
      </c>
      <c r="CJ28" s="1427">
        <v>57</v>
      </c>
      <c r="CK28" s="1427">
        <v>57</v>
      </c>
      <c r="CL28" s="1427">
        <v>59</v>
      </c>
      <c r="CM28" s="1427">
        <v>62</v>
      </c>
      <c r="CN28" s="1427">
        <v>72</v>
      </c>
      <c r="CO28" s="1428">
        <v>57</v>
      </c>
      <c r="CP28" s="1432">
        <f t="array" ref="CP28">IF(COUNT(CI28:CO28)=0,"",AVERAGE(CI28:CO28))</f>
        <v>60.571428571428569</v>
      </c>
      <c r="CQ28" s="1435">
        <v>56</v>
      </c>
      <c r="CR28" s="1427">
        <v>59</v>
      </c>
      <c r="CS28" s="1427">
        <v>61</v>
      </c>
      <c r="CT28" s="1427">
        <v>65</v>
      </c>
      <c r="CU28" s="1427">
        <v>61</v>
      </c>
      <c r="CV28" s="1427">
        <v>65</v>
      </c>
      <c r="CW28" s="1428">
        <v>69</v>
      </c>
      <c r="CX28" s="1432">
        <f t="array" ref="CX28">IF(COUNT(CQ28:CW28)=0,"",AVERAGE(CQ28:CW28))</f>
        <v>62.285714285714285</v>
      </c>
      <c r="CY28" s="1435">
        <v>62</v>
      </c>
      <c r="CZ28" s="1427">
        <v>57</v>
      </c>
      <c r="DA28" s="1427">
        <v>66</v>
      </c>
      <c r="DB28" s="1427">
        <v>61</v>
      </c>
      <c r="DC28" s="1427">
        <v>66</v>
      </c>
      <c r="DD28" s="1427">
        <v>57</v>
      </c>
      <c r="DE28" s="1428"/>
      <c r="DF28" s="1430">
        <f t="array" ref="DF28">IF(COUNT(CY28:DE28)=0,"",AVERAGE(CY28:DE28))</f>
        <v>61.5</v>
      </c>
      <c r="DG28" s="388"/>
      <c r="DH28" s="1435"/>
      <c r="DI28" s="1427"/>
      <c r="DJ28" s="1427"/>
      <c r="DK28" s="1427"/>
      <c r="DL28" s="1427"/>
      <c r="DM28" s="1427"/>
      <c r="DN28" s="1428"/>
      <c r="DO28" s="1430" t="str">
        <f t="array" ref="DO28">IF(COUNT(DH28:DN28)=0,"",AVERAGE(DH28:DN28))</f>
        <v/>
      </c>
      <c r="DP28" s="388"/>
      <c r="DQ28" s="1435"/>
      <c r="DR28" s="1427"/>
      <c r="DS28" s="1427"/>
      <c r="DT28" s="1427"/>
      <c r="DU28" s="1427"/>
      <c r="DV28" s="1427"/>
      <c r="DW28" s="1428"/>
      <c r="DX28" s="1430" t="str">
        <f t="array" ref="DX28">IF(COUNT(DQ28:DW28)=0,"",AVERAGE(DQ28:DW28))</f>
        <v/>
      </c>
      <c r="DY28" s="388"/>
      <c r="DZ28" s="1435"/>
      <c r="EA28" s="1427"/>
      <c r="EB28" s="1427"/>
      <c r="EC28" s="1427"/>
      <c r="ED28" s="1427"/>
      <c r="EE28" s="1427"/>
      <c r="EF28" s="1428"/>
      <c r="EG28" s="1430" t="str">
        <f t="array" ref="EG28">IF(COUNT(DZ28:EF28)=0,"",AVERAGE(DZ28:EF28))</f>
        <v/>
      </c>
      <c r="EH28" s="388"/>
      <c r="EI28" s="1435"/>
      <c r="EJ28" s="1427"/>
      <c r="EK28" s="1427"/>
      <c r="EL28" s="1427"/>
      <c r="EM28" s="1427"/>
      <c r="EN28" s="1427"/>
      <c r="EO28" s="1428"/>
      <c r="EP28" s="1430" t="str">
        <f t="array" ref="EP28">IF(COUNT(EI28:EO28)=0,"",AVERAGE(EI28:EO28))</f>
        <v/>
      </c>
      <c r="EQ28" s="388"/>
    </row>
    <row r="29" spans="1:147" s="1161" customFormat="1" ht="18" customHeight="1">
      <c r="A29" s="1436" t="s">
        <v>193</v>
      </c>
      <c r="B29" s="1437">
        <v>100</v>
      </c>
      <c r="C29" s="1438">
        <v>80</v>
      </c>
      <c r="D29" s="1438">
        <v>85</v>
      </c>
      <c r="E29" s="1438">
        <v>110</v>
      </c>
      <c r="F29" s="1438">
        <v>110</v>
      </c>
      <c r="G29" s="1439">
        <v>110</v>
      </c>
      <c r="H29" s="1440">
        <f t="array" ref="H29">IF(COUNT(B29:G29)=0,"",AVERAGE(B29:G29))</f>
        <v>99.166666666666671</v>
      </c>
      <c r="I29" s="410"/>
      <c r="J29" s="1437">
        <v>110</v>
      </c>
      <c r="K29" s="1438">
        <v>110</v>
      </c>
      <c r="L29" s="1438">
        <v>110</v>
      </c>
      <c r="M29" s="1438">
        <v>100</v>
      </c>
      <c r="N29" s="1438">
        <v>110</v>
      </c>
      <c r="O29" s="1438" t="s">
        <v>46</v>
      </c>
      <c r="P29" s="1439" t="s">
        <v>46</v>
      </c>
      <c r="Q29" s="1441">
        <f t="array" ref="Q29">IF(COUNT(J29:P29)=0,"",AVERAGE(J29:P29))</f>
        <v>108</v>
      </c>
      <c r="R29" s="410"/>
      <c r="S29" s="1442">
        <v>110</v>
      </c>
      <c r="T29" s="1438">
        <v>110</v>
      </c>
      <c r="U29" s="1438" t="s">
        <v>46</v>
      </c>
      <c r="V29" s="1438" t="s">
        <v>46</v>
      </c>
      <c r="W29" s="1438" t="s">
        <v>46</v>
      </c>
      <c r="X29" s="1438">
        <v>110</v>
      </c>
      <c r="Y29" s="1439" t="s">
        <v>46</v>
      </c>
      <c r="Z29" s="1443">
        <f t="array" ref="Z29">IF(COUNT(S29:Y29)=0,"",AVERAGE(S29:Y29))</f>
        <v>110</v>
      </c>
      <c r="AA29" s="1442" t="s">
        <v>46</v>
      </c>
      <c r="AB29" s="1438">
        <v>110</v>
      </c>
      <c r="AC29" s="1438" t="s">
        <v>46</v>
      </c>
      <c r="AD29" s="1438">
        <v>100</v>
      </c>
      <c r="AE29" s="1444" t="s">
        <v>46</v>
      </c>
      <c r="AF29" s="1438" t="s">
        <v>46</v>
      </c>
      <c r="AG29" s="1439" t="s">
        <v>46</v>
      </c>
      <c r="AH29" s="1441">
        <f t="array" ref="AH29">IF(COUNT(AA29:AG29)=0,"",AVERAGE(AA29:AG29))</f>
        <v>105</v>
      </c>
      <c r="AI29" s="1445" t="s">
        <v>46</v>
      </c>
      <c r="AJ29" s="1438">
        <v>90</v>
      </c>
      <c r="AK29" s="1438" t="s">
        <v>46</v>
      </c>
      <c r="AL29" s="1438">
        <v>90</v>
      </c>
      <c r="AM29" s="1438" t="s">
        <v>46</v>
      </c>
      <c r="AN29" s="1438">
        <v>90</v>
      </c>
      <c r="AO29" s="1439" t="s">
        <v>46</v>
      </c>
      <c r="AP29" s="1441">
        <f t="array" ref="AP29">IF(COUNT(AI29:AO29)=0,"",AVERAGE(AI29:AO29))</f>
        <v>90</v>
      </c>
      <c r="AQ29" s="410"/>
      <c r="AR29" s="1445" t="s">
        <v>46</v>
      </c>
      <c r="AS29" s="1438">
        <v>90</v>
      </c>
      <c r="AT29" s="1438" t="s">
        <v>46</v>
      </c>
      <c r="AU29" s="1438" t="s">
        <v>46</v>
      </c>
      <c r="AV29" s="1438" t="s">
        <v>46</v>
      </c>
      <c r="AW29" s="1438"/>
      <c r="AX29" s="1439">
        <v>90</v>
      </c>
      <c r="AY29" s="1441">
        <f t="array" ref="AY29">IF(COUNT(AR29:AX29)=0,"",AVERAGE(AR29:AX29))</f>
        <v>90</v>
      </c>
      <c r="AZ29" s="410"/>
      <c r="BA29" s="1445" t="s">
        <v>46</v>
      </c>
      <c r="BB29" s="1438" t="s">
        <v>46</v>
      </c>
      <c r="BC29" s="1438" t="s">
        <v>46</v>
      </c>
      <c r="BD29" s="1438"/>
      <c r="BE29" s="1438"/>
      <c r="BF29" s="1438"/>
      <c r="BG29" s="1439"/>
      <c r="BH29" s="1441" t="str">
        <f t="array" ref="BH29">IF(COUNT(BA29:BG29)=0,"",AVERAGE(BA29:BG29))</f>
        <v/>
      </c>
      <c r="BI29" s="410"/>
      <c r="BJ29" s="1445"/>
      <c r="BK29" s="1438"/>
      <c r="BL29" s="1438"/>
      <c r="BM29" s="1438"/>
      <c r="BN29" s="1438" t="s">
        <v>46</v>
      </c>
      <c r="BO29" s="1438" t="s">
        <v>46</v>
      </c>
      <c r="BP29" s="1439"/>
      <c r="BQ29" s="1441" t="str">
        <f t="array" ref="BQ29">IF(COUNT(BJ29:BP29)=0,"",AVERAGE(BJ29:BP29))</f>
        <v/>
      </c>
      <c r="BR29" s="410"/>
      <c r="BS29" s="1438" t="s">
        <v>46</v>
      </c>
      <c r="BT29" s="1438" t="s">
        <v>46</v>
      </c>
      <c r="BU29" s="1438" t="s">
        <v>46</v>
      </c>
      <c r="BV29" s="1438" t="s">
        <v>46</v>
      </c>
      <c r="BW29" s="1438" t="s">
        <v>46</v>
      </c>
      <c r="BX29" s="1438" t="s">
        <v>46</v>
      </c>
      <c r="BY29" s="1439" t="s">
        <v>46</v>
      </c>
      <c r="BZ29" s="1443" t="str">
        <f t="array" ref="BZ29">IF(COUNT(BS29:BY29)=0,"",AVERAGE(BS29:BY29))</f>
        <v/>
      </c>
      <c r="CA29" s="1442" t="s">
        <v>46</v>
      </c>
      <c r="CB29" s="1438" t="s">
        <v>46</v>
      </c>
      <c r="CC29" s="1438" t="s">
        <v>46</v>
      </c>
      <c r="CD29" s="1438" t="s">
        <v>46</v>
      </c>
      <c r="CE29" s="1438" t="s">
        <v>46</v>
      </c>
      <c r="CF29" s="1438" t="s">
        <v>46</v>
      </c>
      <c r="CG29" s="1439" t="s">
        <v>46</v>
      </c>
      <c r="CH29" s="1443" t="str">
        <f t="array" ref="CH29">IF(COUNT(CA29:CG29)=0,"",AVERAGE(CA29:CG29))</f>
        <v/>
      </c>
      <c r="CI29" s="1442"/>
      <c r="CJ29" s="1438"/>
      <c r="CK29" s="1438"/>
      <c r="CL29" s="1438"/>
      <c r="CM29" s="1438"/>
      <c r="CN29" s="1438"/>
      <c r="CO29" s="1439"/>
      <c r="CP29" s="1443" t="str">
        <f t="array" ref="CP29">IF(COUNT(CI29:CO29)=0,"",AVERAGE(CI29:CO29))</f>
        <v/>
      </c>
      <c r="CQ29" s="1442"/>
      <c r="CR29" s="1438"/>
      <c r="CS29" s="1438"/>
      <c r="CT29" s="1438"/>
      <c r="CU29" s="1438"/>
      <c r="CV29" s="1438"/>
      <c r="CW29" s="1439"/>
      <c r="CX29" s="1443" t="str">
        <f t="array" ref="CX29">IF(COUNT(CQ29:CW29)=0,"",AVERAGE(CQ29:CW29))</f>
        <v/>
      </c>
      <c r="CY29" s="1442"/>
      <c r="CZ29" s="1438"/>
      <c r="DA29" s="1438"/>
      <c r="DB29" s="1438"/>
      <c r="DC29" s="1438"/>
      <c r="DD29" s="1438"/>
      <c r="DE29" s="1439"/>
      <c r="DF29" s="1441" t="str">
        <f t="array" ref="DF29">IF(COUNT(CY29:DE29)=0,"",AVERAGE(CY29:DE29))</f>
        <v/>
      </c>
      <c r="DG29" s="410"/>
      <c r="DH29" s="1442"/>
      <c r="DI29" s="1438"/>
      <c r="DJ29" s="1438"/>
      <c r="DK29" s="1438"/>
      <c r="DL29" s="1438"/>
      <c r="DM29" s="1438"/>
      <c r="DN29" s="1439"/>
      <c r="DO29" s="1441" t="str">
        <f t="array" ref="DO29">IF(COUNT(DH29:DN29)=0,"",AVERAGE(DH29:DN29))</f>
        <v/>
      </c>
      <c r="DP29" s="410"/>
      <c r="DQ29" s="1442"/>
      <c r="DR29" s="1438"/>
      <c r="DS29" s="1438"/>
      <c r="DT29" s="1438"/>
      <c r="DU29" s="1438"/>
      <c r="DV29" s="1438"/>
      <c r="DW29" s="1439"/>
      <c r="DX29" s="1441" t="str">
        <f t="array" ref="DX29">IF(COUNT(DQ29:DW29)=0,"",AVERAGE(DQ29:DW29))</f>
        <v/>
      </c>
      <c r="DY29" s="410"/>
      <c r="DZ29" s="1442"/>
      <c r="EA29" s="1438"/>
      <c r="EB29" s="1438"/>
      <c r="EC29" s="1438"/>
      <c r="ED29" s="1438"/>
      <c r="EE29" s="1438"/>
      <c r="EF29" s="1439"/>
      <c r="EG29" s="1441" t="str">
        <f t="array" ref="EG29">IF(COUNT(DZ29:EF29)=0,"",AVERAGE(DZ29:EF29))</f>
        <v/>
      </c>
      <c r="EH29" s="410"/>
      <c r="EI29" s="1442"/>
      <c r="EJ29" s="1438"/>
      <c r="EK29" s="1438"/>
      <c r="EL29" s="1438"/>
      <c r="EM29" s="1438"/>
      <c r="EN29" s="1438"/>
      <c r="EO29" s="1439"/>
      <c r="EP29" s="1441" t="str">
        <f t="array" ref="EP29">IF(COUNT(EI29:EO29)=0,"",AVERAGE(EI29:EO29))</f>
        <v/>
      </c>
      <c r="EQ29" s="410"/>
    </row>
    <row r="30" spans="1:147" ht="18" customHeight="1">
      <c r="A30" s="1320"/>
      <c r="B30" s="1321"/>
      <c r="C30" s="1322"/>
      <c r="D30" s="1323"/>
      <c r="E30" s="1323"/>
      <c r="F30" s="1322"/>
      <c r="G30" s="1324"/>
      <c r="H30" s="1325"/>
      <c r="I30" s="390"/>
      <c r="J30" s="1321"/>
      <c r="K30" s="1322"/>
      <c r="L30" s="1322"/>
      <c r="M30" s="1322"/>
      <c r="N30" s="1322"/>
      <c r="O30" s="1322"/>
      <c r="P30" s="1324"/>
      <c r="Q30" s="1326"/>
      <c r="R30" s="390"/>
      <c r="S30" s="1327"/>
      <c r="T30" s="1322"/>
      <c r="U30" s="1322"/>
      <c r="V30" s="1322"/>
      <c r="W30" s="1322"/>
      <c r="X30" s="1322"/>
      <c r="Y30" s="1324"/>
      <c r="Z30" s="1328"/>
      <c r="AA30" s="1327"/>
      <c r="AB30" s="1322"/>
      <c r="AC30" s="1322"/>
      <c r="AD30" s="1322"/>
      <c r="AE30" s="1322"/>
      <c r="AF30" s="1322"/>
      <c r="AG30" s="1324"/>
      <c r="AH30" s="1326"/>
      <c r="AI30" s="1329"/>
      <c r="AJ30" s="1322"/>
      <c r="AK30" s="1322"/>
      <c r="AL30" s="1322"/>
      <c r="AM30" s="1322"/>
      <c r="AN30" s="1322"/>
      <c r="AO30" s="1324"/>
      <c r="AP30" s="1326"/>
      <c r="AQ30" s="390"/>
      <c r="AR30" s="1329"/>
      <c r="AS30" s="1322"/>
      <c r="AT30" s="1322"/>
      <c r="AU30" s="1322"/>
      <c r="AV30" s="1322"/>
      <c r="AW30" s="1322"/>
      <c r="AX30" s="1324"/>
      <c r="AY30" s="1326"/>
      <c r="AZ30" s="390"/>
      <c r="BA30" s="1329"/>
      <c r="BB30" s="1322"/>
      <c r="BC30" s="1322"/>
      <c r="BD30" s="1322"/>
      <c r="BE30" s="1322"/>
      <c r="BF30" s="1322"/>
      <c r="BG30" s="1324"/>
      <c r="BH30" s="1326"/>
      <c r="BI30" s="390"/>
      <c r="BJ30" s="1329"/>
      <c r="BK30" s="1322"/>
      <c r="BL30" s="1322"/>
      <c r="BM30" s="1322"/>
      <c r="BN30" s="1322"/>
      <c r="BO30" s="1322"/>
      <c r="BP30" s="1324"/>
      <c r="BQ30" s="1326"/>
      <c r="BR30" s="390"/>
      <c r="BS30" s="1329"/>
      <c r="BT30" s="1322"/>
      <c r="BU30" s="1322"/>
      <c r="BV30" s="1322"/>
      <c r="BW30" s="1322"/>
      <c r="BX30" s="1322"/>
      <c r="BY30" s="1324"/>
      <c r="BZ30" s="1328"/>
      <c r="CA30" s="1327"/>
      <c r="CB30" s="1322"/>
      <c r="CC30" s="1322"/>
      <c r="CD30" s="1322"/>
      <c r="CE30" s="1322"/>
      <c r="CF30" s="1322"/>
      <c r="CG30" s="1324"/>
      <c r="CH30" s="1328"/>
      <c r="CI30" s="1327"/>
      <c r="CJ30" s="1322"/>
      <c r="CK30" s="1322"/>
      <c r="CL30" s="1322"/>
      <c r="CM30" s="1322"/>
      <c r="CN30" s="1322"/>
      <c r="CO30" s="1324"/>
      <c r="CP30" s="1328"/>
      <c r="CQ30" s="1327"/>
      <c r="CR30" s="1322"/>
      <c r="CS30" s="1322"/>
      <c r="CT30" s="1322"/>
      <c r="CU30" s="1322"/>
      <c r="CV30" s="1322"/>
      <c r="CW30" s="1324"/>
      <c r="CX30" s="1328"/>
      <c r="CY30" s="1327"/>
      <c r="CZ30" s="1322"/>
      <c r="DA30" s="1322"/>
      <c r="DB30" s="1322"/>
      <c r="DC30" s="1322"/>
      <c r="DD30" s="1322"/>
      <c r="DE30" s="1324"/>
      <c r="DF30" s="1326"/>
      <c r="DG30" s="390"/>
      <c r="DH30" s="1327"/>
      <c r="DI30" s="1322"/>
      <c r="DJ30" s="1322"/>
      <c r="DK30" s="1322"/>
      <c r="DL30" s="1322"/>
      <c r="DM30" s="1322"/>
      <c r="DN30" s="1324"/>
      <c r="DO30" s="1326"/>
      <c r="DP30" s="390"/>
      <c r="DQ30" s="1327"/>
      <c r="DR30" s="1322"/>
      <c r="DS30" s="1322"/>
      <c r="DT30" s="1322"/>
      <c r="DU30" s="1322"/>
      <c r="DV30" s="1322"/>
      <c r="DW30" s="1324"/>
      <c r="DX30" s="1326"/>
      <c r="DY30" s="390"/>
      <c r="DZ30" s="1327"/>
      <c r="EA30" s="1322"/>
      <c r="EB30" s="1322"/>
      <c r="EC30" s="1322"/>
      <c r="ED30" s="1322"/>
      <c r="EE30" s="1322"/>
      <c r="EF30" s="1324"/>
      <c r="EG30" s="1326"/>
      <c r="EH30" s="390"/>
      <c r="EI30" s="1327"/>
      <c r="EJ30" s="1322"/>
      <c r="EK30" s="1322"/>
      <c r="EL30" s="1322"/>
      <c r="EM30" s="1322"/>
      <c r="EN30" s="1322"/>
      <c r="EO30" s="1324"/>
      <c r="EP30" s="1326"/>
      <c r="EQ30" s="390"/>
    </row>
    <row r="31" spans="1:147" ht="47" customHeight="1">
      <c r="A31" s="1446" t="s">
        <v>452</v>
      </c>
      <c r="B31" s="1447"/>
      <c r="C31" s="1448"/>
      <c r="D31" s="1448"/>
      <c r="E31" s="1448"/>
      <c r="F31" s="1448"/>
      <c r="G31" s="1449"/>
      <c r="H31" s="1450"/>
      <c r="I31" s="387"/>
      <c r="J31" s="1948" t="s">
        <v>195</v>
      </c>
      <c r="K31" s="1930"/>
      <c r="L31" s="1930"/>
      <c r="M31" s="1930"/>
      <c r="N31" s="1930"/>
      <c r="O31" s="1930"/>
      <c r="P31" s="1931"/>
      <c r="Q31" s="1451"/>
      <c r="R31" s="387"/>
      <c r="S31" s="1929"/>
      <c r="T31" s="1930"/>
      <c r="U31" s="1930"/>
      <c r="V31" s="1930"/>
      <c r="W31" s="1930"/>
      <c r="X31" s="1930"/>
      <c r="Y31" s="1931"/>
      <c r="Z31" s="1452"/>
      <c r="AA31" s="1929"/>
      <c r="AB31" s="1930"/>
      <c r="AC31" s="1930"/>
      <c r="AD31" s="1930"/>
      <c r="AE31" s="1930"/>
      <c r="AF31" s="1930"/>
      <c r="AG31" s="1931"/>
      <c r="AH31" s="1453"/>
      <c r="AI31" s="1929" t="s">
        <v>196</v>
      </c>
      <c r="AJ31" s="1930"/>
      <c r="AK31" s="1930"/>
      <c r="AL31" s="1930"/>
      <c r="AM31" s="1930"/>
      <c r="AN31" s="1930"/>
      <c r="AO31" s="1931"/>
      <c r="AP31" s="1453"/>
      <c r="AQ31" s="387"/>
      <c r="AR31" s="1929"/>
      <c r="AS31" s="1930"/>
      <c r="AT31" s="1930"/>
      <c r="AU31" s="1930"/>
      <c r="AV31" s="1930"/>
      <c r="AW31" s="1930"/>
      <c r="AX31" s="1931"/>
      <c r="AY31" s="1453"/>
      <c r="AZ31" s="387"/>
      <c r="BA31" s="1929"/>
      <c r="BB31" s="1930"/>
      <c r="BC31" s="1930"/>
      <c r="BD31" s="1930"/>
      <c r="BE31" s="1930"/>
      <c r="BF31" s="1930"/>
      <c r="BG31" s="1931"/>
      <c r="BH31" s="1453"/>
      <c r="BI31" s="387"/>
      <c r="BJ31" s="1929"/>
      <c r="BK31" s="1930"/>
      <c r="BL31" s="1930"/>
      <c r="BM31" s="1930"/>
      <c r="BN31" s="1930"/>
      <c r="BO31" s="1930"/>
      <c r="BP31" s="1931"/>
      <c r="BQ31" s="1453"/>
      <c r="BR31" s="387"/>
      <c r="BS31" s="1929"/>
      <c r="BT31" s="1930"/>
      <c r="BU31" s="1930"/>
      <c r="BV31" s="1930"/>
      <c r="BW31" s="1930"/>
      <c r="BX31" s="1930"/>
      <c r="BY31" s="1931"/>
      <c r="BZ31" s="1452"/>
      <c r="CA31" s="1929"/>
      <c r="CB31" s="1930"/>
      <c r="CC31" s="1930"/>
      <c r="CD31" s="1930"/>
      <c r="CE31" s="1930"/>
      <c r="CF31" s="1930"/>
      <c r="CG31" s="1931"/>
      <c r="CH31" s="1452"/>
      <c r="CI31" s="1929"/>
      <c r="CJ31" s="1930"/>
      <c r="CK31" s="1930"/>
      <c r="CL31" s="1930"/>
      <c r="CM31" s="1930"/>
      <c r="CN31" s="1930"/>
      <c r="CO31" s="1931"/>
      <c r="CP31" s="1452"/>
      <c r="CQ31" s="1929" t="s">
        <v>455</v>
      </c>
      <c r="CR31" s="1930"/>
      <c r="CS31" s="1930"/>
      <c r="CT31" s="1930"/>
      <c r="CU31" s="1930"/>
      <c r="CV31" s="1930"/>
      <c r="CW31" s="1931"/>
      <c r="CX31" s="1452"/>
      <c r="CY31" s="1929"/>
      <c r="CZ31" s="1930"/>
      <c r="DA31" s="1930"/>
      <c r="DB31" s="1930"/>
      <c r="DC31" s="1930"/>
      <c r="DD31" s="1930"/>
      <c r="DE31" s="1931"/>
      <c r="DF31" s="1453"/>
      <c r="DG31" s="387"/>
      <c r="DH31" s="1929"/>
      <c r="DI31" s="1930"/>
      <c r="DJ31" s="1930"/>
      <c r="DK31" s="1930"/>
      <c r="DL31" s="1930"/>
      <c r="DM31" s="1930"/>
      <c r="DN31" s="1931"/>
      <c r="DO31" s="1453"/>
      <c r="DP31" s="387"/>
      <c r="DQ31" s="1929"/>
      <c r="DR31" s="1930"/>
      <c r="DS31" s="1930"/>
      <c r="DT31" s="1930"/>
      <c r="DU31" s="1930"/>
      <c r="DV31" s="1930"/>
      <c r="DW31" s="1931"/>
      <c r="DX31" s="1453"/>
      <c r="DY31" s="387"/>
      <c r="DZ31" s="1929"/>
      <c r="EA31" s="1930"/>
      <c r="EB31" s="1930"/>
      <c r="EC31" s="1930"/>
      <c r="ED31" s="1930"/>
      <c r="EE31" s="1930"/>
      <c r="EF31" s="1931"/>
      <c r="EG31" s="1453"/>
      <c r="EH31" s="387"/>
      <c r="EI31" s="1929"/>
      <c r="EJ31" s="1930"/>
      <c r="EK31" s="1930"/>
      <c r="EL31" s="1930"/>
      <c r="EM31" s="1930"/>
      <c r="EN31" s="1930"/>
      <c r="EO31" s="1931"/>
      <c r="EP31" s="1453"/>
      <c r="EQ31" s="387"/>
    </row>
    <row r="32" spans="1:147" s="1765" customFormat="1" ht="18" customHeight="1">
      <c r="A32" s="1743" t="s">
        <v>442</v>
      </c>
      <c r="B32" s="1744"/>
      <c r="C32" s="1745"/>
      <c r="D32" s="1745"/>
      <c r="E32" s="1745"/>
      <c r="F32" s="1745"/>
      <c r="G32" s="1746"/>
      <c r="H32" s="1747"/>
      <c r="I32" s="1748"/>
      <c r="J32" s="1749"/>
      <c r="K32" s="1750"/>
      <c r="L32" s="1751"/>
      <c r="M32" s="1750"/>
      <c r="N32" s="1751"/>
      <c r="O32" s="1750"/>
      <c r="P32" s="1752"/>
      <c r="Q32" s="1753"/>
      <c r="R32" s="1748"/>
      <c r="S32" s="1754"/>
      <c r="T32" s="1750"/>
      <c r="U32" s="1751"/>
      <c r="V32" s="1750"/>
      <c r="W32" s="1751"/>
      <c r="X32" s="1755"/>
      <c r="Y32" s="1756"/>
      <c r="Z32" s="1757"/>
      <c r="AA32" s="1758"/>
      <c r="AB32" s="1759"/>
      <c r="AC32" s="1760"/>
      <c r="AD32" s="1759"/>
      <c r="AE32" s="1760"/>
      <c r="AF32" s="1761"/>
      <c r="AG32" s="1756"/>
      <c r="AH32" s="1753"/>
      <c r="AI32" s="1762"/>
      <c r="AJ32" s="1759"/>
      <c r="AK32" s="1760"/>
      <c r="AL32" s="1759"/>
      <c r="AM32" s="1760"/>
      <c r="AN32" s="1761"/>
      <c r="AO32" s="1756"/>
      <c r="AP32" s="1753"/>
      <c r="AQ32" s="1748"/>
      <c r="AR32" s="1762"/>
      <c r="AS32" s="1759"/>
      <c r="AT32" s="1760"/>
      <c r="AU32" s="1759"/>
      <c r="AV32" s="1760"/>
      <c r="AW32" s="1761"/>
      <c r="AX32" s="1756"/>
      <c r="AY32" s="1753"/>
      <c r="AZ32" s="1748"/>
      <c r="BA32" s="1762"/>
      <c r="BB32" s="1759"/>
      <c r="BC32" s="1760"/>
      <c r="BD32" s="1759"/>
      <c r="BE32" s="1760"/>
      <c r="BF32" s="1761"/>
      <c r="BG32" s="1756"/>
      <c r="BH32" s="1753"/>
      <c r="BI32" s="1748"/>
      <c r="BJ32" s="1762"/>
      <c r="BK32" s="1759"/>
      <c r="BL32" s="1760"/>
      <c r="BM32" s="1759"/>
      <c r="BN32" s="1760"/>
      <c r="BO32" s="1761"/>
      <c r="BP32" s="1756"/>
      <c r="BQ32" s="1753"/>
      <c r="BR32" s="1748"/>
      <c r="BS32" s="1762"/>
      <c r="BT32" s="1759"/>
      <c r="BU32" s="1760"/>
      <c r="BV32" s="1759"/>
      <c r="BW32" s="1760"/>
      <c r="BX32" s="1761"/>
      <c r="BY32" s="1756"/>
      <c r="BZ32" s="1757"/>
      <c r="CA32" s="1758"/>
      <c r="CB32" s="1759"/>
      <c r="CC32" s="1760"/>
      <c r="CD32" s="1759"/>
      <c r="CE32" s="1760"/>
      <c r="CF32" s="1761"/>
      <c r="CG32" s="1756"/>
      <c r="CH32" s="1757"/>
      <c r="CI32" s="1758"/>
      <c r="CJ32" s="1759"/>
      <c r="CK32" s="1760"/>
      <c r="CL32" s="1759"/>
      <c r="CM32" s="1760"/>
      <c r="CN32" s="1761"/>
      <c r="CO32" s="1756"/>
      <c r="CP32" s="1757"/>
      <c r="CQ32" s="1763">
        <f>IF(CQ44=0,"",CQ44*4.5)</f>
        <v>294.3</v>
      </c>
      <c r="CR32" s="1760">
        <f>IF(CR44=0,"",CR44*4)</f>
        <v>261.60000000000002</v>
      </c>
      <c r="CS32" s="1760">
        <f>IF(CS44=0,"",CS44*4.5)</f>
        <v>294.3</v>
      </c>
      <c r="CT32" s="1760">
        <f>IF(CT44=0,"",CT44*4)</f>
        <v>261.60000000000002</v>
      </c>
      <c r="CU32" s="1760">
        <f>IF(CU44=0,"",CU44*4.5)</f>
        <v>291.59999999999997</v>
      </c>
      <c r="CV32" s="1760">
        <f>IF(CV44=0,"",CV44*4)</f>
        <v>259.2</v>
      </c>
      <c r="CW32" s="1764">
        <f>IF(CW44=0,"",CW44*4)</f>
        <v>260</v>
      </c>
      <c r="CX32" s="1807">
        <f t="array" ref="CX32">IF(COUNT(CQ32:CW32)=0,"",AVERAGE(CQ32:CW32))</f>
        <v>274.6571428571429</v>
      </c>
      <c r="CY32" s="1763">
        <f>IF(CY44=0,"",CY44*4.5)</f>
        <v>292.5</v>
      </c>
      <c r="CZ32" s="1760">
        <f>IF(CZ44=0,"",CZ44*4)</f>
        <v>261.2</v>
      </c>
      <c r="DA32" s="1760">
        <f>IF(DA44=0,"",DA44*4.5)</f>
        <v>292.5</v>
      </c>
      <c r="DB32" s="1760">
        <f>IF(DB44=0,"",DB44*4)</f>
        <v>260.8</v>
      </c>
      <c r="DC32" s="1760">
        <f>IF(DC44=0,"",DC44*4.5)</f>
        <v>293.40000000000003</v>
      </c>
      <c r="DD32" s="1760">
        <f>IF(DD44=0,"",DD44*4)</f>
        <v>258.39999999999998</v>
      </c>
      <c r="DE32" s="1764" t="str">
        <f>IF(DE44=0,"",DE44*4)</f>
        <v/>
      </c>
      <c r="DF32" s="1807">
        <f t="array" ref="DF32">IF(COUNT(CY32:DE32)=0,"",AVERAGE(CY32:DE32))</f>
        <v>276.4666666666667</v>
      </c>
      <c r="DG32" s="1748"/>
      <c r="DH32" s="1763" t="str">
        <f>IF(DH44=0,"",DH44*4.5)</f>
        <v/>
      </c>
      <c r="DI32" s="1760" t="str">
        <f>IF(DI44=0,"",DI44*4)</f>
        <v/>
      </c>
      <c r="DJ32" s="1760" t="str">
        <f>IF(DJ44=0,"",DJ44*4.5)</f>
        <v/>
      </c>
      <c r="DK32" s="1760" t="str">
        <f>IF(DK44=0,"",DK44*4)</f>
        <v/>
      </c>
      <c r="DL32" s="1760" t="str">
        <f>IF(DL44=0,"",DL44*4.5)</f>
        <v/>
      </c>
      <c r="DM32" s="1760" t="str">
        <f>IF(DM44=0,"",DM44*4)</f>
        <v/>
      </c>
      <c r="DN32" s="1764" t="str">
        <f>IF(DN44=0,"",DN44*4)</f>
        <v/>
      </c>
      <c r="DO32" s="1807" t="str">
        <f t="array" ref="DO32">IF(COUNT(DH32:DN32)=0,"",AVERAGE(DH32:DN32))</f>
        <v/>
      </c>
      <c r="DP32" s="1748"/>
      <c r="DQ32" s="1763" t="str">
        <f>IF(DQ44=0,"",DQ44*4.5)</f>
        <v/>
      </c>
      <c r="DR32" s="1760" t="str">
        <f>IF(DR44=0,"",DR44*4)</f>
        <v/>
      </c>
      <c r="DS32" s="1760" t="str">
        <f>IF(DS44=0,"",DS44*4.5)</f>
        <v/>
      </c>
      <c r="DT32" s="1760" t="str">
        <f>IF(DT44=0,"",DT44*4)</f>
        <v/>
      </c>
      <c r="DU32" s="1760" t="str">
        <f>IF(DU44=0,"",DU44*4.5)</f>
        <v/>
      </c>
      <c r="DV32" s="1760" t="str">
        <f>IF(DV44=0,"",DV44*4)</f>
        <v/>
      </c>
      <c r="DW32" s="1764" t="str">
        <f>IF(DW44=0,"",DW44*4)</f>
        <v/>
      </c>
      <c r="DX32" s="1807" t="str">
        <f t="array" ref="DX32">IF(COUNT(DQ32:DW32)=0,"",AVERAGE(DQ32:DW32))</f>
        <v/>
      </c>
      <c r="DY32" s="1748"/>
      <c r="DZ32" s="1763" t="str">
        <f>IF(DZ44=0,"",DZ44*4.5)</f>
        <v/>
      </c>
      <c r="EA32" s="1760" t="str">
        <f>IF(EA44=0,"",EA44*4)</f>
        <v/>
      </c>
      <c r="EB32" s="1760" t="str">
        <f>IF(EB44=0,"",EB44*4.5)</f>
        <v/>
      </c>
      <c r="EC32" s="1760" t="str">
        <f>IF(EC44=0,"",EC44*4)</f>
        <v/>
      </c>
      <c r="ED32" s="1760" t="str">
        <f>IF(ED44=0,"",ED44*4.5)</f>
        <v/>
      </c>
      <c r="EE32" s="1760" t="str">
        <f>IF(EE44=0,"",EE44*4)</f>
        <v/>
      </c>
      <c r="EF32" s="1764" t="str">
        <f>IF(EF44=0,"",EF44*4)</f>
        <v/>
      </c>
      <c r="EG32" s="1807" t="str">
        <f t="array" ref="EG32">IF(COUNT(DZ32:EF32)=0,"",AVERAGE(DZ32:EF32))</f>
        <v/>
      </c>
      <c r="EH32" s="1748"/>
      <c r="EI32" s="1763" t="str">
        <f>IF(EI44=0,"",EI44*4.5)</f>
        <v/>
      </c>
      <c r="EJ32" s="1760" t="str">
        <f>IF(EJ44=0,"",EJ44*4)</f>
        <v/>
      </c>
      <c r="EK32" s="1760" t="str">
        <f>IF(EK44=0,"",EK44*4.5)</f>
        <v/>
      </c>
      <c r="EL32" s="1760" t="str">
        <f>IF(EL44=0,"",EL44*4)</f>
        <v/>
      </c>
      <c r="EM32" s="1760" t="str">
        <f>IF(EM44=0,"",EM44*4.5)</f>
        <v/>
      </c>
      <c r="EN32" s="1760" t="str">
        <f>IF(EN44=0,"",EN44*4)</f>
        <v/>
      </c>
      <c r="EO32" s="1764" t="str">
        <f>IF(EO44=0,"",EO44*4)</f>
        <v/>
      </c>
      <c r="EP32" s="1807" t="str">
        <f t="array" ref="EP32">IF(COUNT(EI32:EO32)=0,"",AVERAGE(EI32:EO32))</f>
        <v/>
      </c>
      <c r="EQ32" s="1748"/>
    </row>
    <row r="33" spans="1:147" s="1766" customFormat="1" ht="18" customHeight="1">
      <c r="A33" s="1743" t="s">
        <v>443</v>
      </c>
      <c r="B33" s="1744"/>
      <c r="C33" s="1745"/>
      <c r="D33" s="1745"/>
      <c r="E33" s="1745"/>
      <c r="F33" s="1745"/>
      <c r="G33" s="1746"/>
      <c r="H33" s="1747"/>
      <c r="I33" s="1748"/>
      <c r="J33" s="1749"/>
      <c r="K33" s="1750"/>
      <c r="L33" s="1751"/>
      <c r="M33" s="1750"/>
      <c r="N33" s="1751"/>
      <c r="O33" s="1750"/>
      <c r="P33" s="1752"/>
      <c r="Q33" s="1753"/>
      <c r="R33" s="1748"/>
      <c r="S33" s="1754"/>
      <c r="T33" s="1750"/>
      <c r="U33" s="1751"/>
      <c r="V33" s="1750"/>
      <c r="W33" s="1751"/>
      <c r="X33" s="1755"/>
      <c r="Y33" s="1756"/>
      <c r="Z33" s="1757"/>
      <c r="AA33" s="1758"/>
      <c r="AB33" s="1759"/>
      <c r="AC33" s="1760"/>
      <c r="AD33" s="1759"/>
      <c r="AE33" s="1760"/>
      <c r="AF33" s="1761"/>
      <c r="AG33" s="1756"/>
      <c r="AH33" s="1753"/>
      <c r="AI33" s="1762"/>
      <c r="AJ33" s="1759"/>
      <c r="AK33" s="1760"/>
      <c r="AL33" s="1759"/>
      <c r="AM33" s="1760"/>
      <c r="AN33" s="1761"/>
      <c r="AO33" s="1756"/>
      <c r="AP33" s="1753"/>
      <c r="AQ33" s="1748"/>
      <c r="AR33" s="1762"/>
      <c r="AS33" s="1759"/>
      <c r="AT33" s="1760"/>
      <c r="AU33" s="1759"/>
      <c r="AV33" s="1760"/>
      <c r="AW33" s="1761"/>
      <c r="AX33" s="1756"/>
      <c r="AY33" s="1753"/>
      <c r="AZ33" s="1748"/>
      <c r="BA33" s="1762"/>
      <c r="BB33" s="1759"/>
      <c r="BC33" s="1760"/>
      <c r="BD33" s="1759"/>
      <c r="BE33" s="1760"/>
      <c r="BF33" s="1761"/>
      <c r="BG33" s="1756"/>
      <c r="BH33" s="1753"/>
      <c r="BI33" s="1748"/>
      <c r="BJ33" s="1762"/>
      <c r="BK33" s="1759"/>
      <c r="BL33" s="1760"/>
      <c r="BM33" s="1759"/>
      <c r="BN33" s="1760"/>
      <c r="BO33" s="1761"/>
      <c r="BP33" s="1756"/>
      <c r="BQ33" s="1753"/>
      <c r="BR33" s="1748"/>
      <c r="BS33" s="1762"/>
      <c r="BT33" s="1759"/>
      <c r="BU33" s="1760"/>
      <c r="BV33" s="1759"/>
      <c r="BW33" s="1760"/>
      <c r="BX33" s="1761"/>
      <c r="BY33" s="1756"/>
      <c r="BZ33" s="1757"/>
      <c r="CA33" s="1758"/>
      <c r="CB33" s="1759"/>
      <c r="CC33" s="1760"/>
      <c r="CD33" s="1759"/>
      <c r="CE33" s="1760"/>
      <c r="CF33" s="1761"/>
      <c r="CG33" s="1756"/>
      <c r="CH33" s="1757"/>
      <c r="CI33" s="1758"/>
      <c r="CJ33" s="1759"/>
      <c r="CK33" s="1760"/>
      <c r="CL33" s="1759"/>
      <c r="CM33" s="1760"/>
      <c r="CN33" s="1761"/>
      <c r="CO33" s="1756"/>
      <c r="CP33" s="1757"/>
      <c r="CQ33" s="1763">
        <f t="shared" ref="CQ33:CW33" si="13">IF(CQ44=0,"",CQ44*2)</f>
        <v>130.80000000000001</v>
      </c>
      <c r="CR33" s="1760">
        <f t="shared" si="13"/>
        <v>130.80000000000001</v>
      </c>
      <c r="CS33" s="1760">
        <f t="shared" si="13"/>
        <v>130.80000000000001</v>
      </c>
      <c r="CT33" s="1760">
        <f t="shared" si="13"/>
        <v>130.80000000000001</v>
      </c>
      <c r="CU33" s="1760">
        <f t="shared" si="13"/>
        <v>129.6</v>
      </c>
      <c r="CV33" s="1760">
        <f t="shared" si="13"/>
        <v>129.6</v>
      </c>
      <c r="CW33" s="1764">
        <f t="shared" si="13"/>
        <v>130</v>
      </c>
      <c r="CX33" s="1807">
        <f t="array" ref="CX33">IF(COUNT(CQ33:CW33)=0,"",AVERAGE(CQ33:CW33))</f>
        <v>130.34285714285716</v>
      </c>
      <c r="CY33" s="1763">
        <f t="shared" ref="CY33:DE33" si="14">IF(CY44=0,"",CY44*2)</f>
        <v>130</v>
      </c>
      <c r="CZ33" s="1760">
        <f t="shared" si="14"/>
        <v>130.6</v>
      </c>
      <c r="DA33" s="1760">
        <f t="shared" si="14"/>
        <v>130</v>
      </c>
      <c r="DB33" s="1760">
        <f t="shared" si="14"/>
        <v>130.4</v>
      </c>
      <c r="DC33" s="1760">
        <f t="shared" si="14"/>
        <v>130.4</v>
      </c>
      <c r="DD33" s="1760">
        <f t="shared" si="14"/>
        <v>129.19999999999999</v>
      </c>
      <c r="DE33" s="1764" t="str">
        <f t="shared" si="14"/>
        <v/>
      </c>
      <c r="DF33" s="1807">
        <f t="array" ref="DF33">IF(COUNT(CY33:DE33)=0,"",AVERAGE(CY33:DE33))</f>
        <v>130.1</v>
      </c>
      <c r="DG33" s="1748"/>
      <c r="DH33" s="1763" t="str">
        <f t="shared" ref="DH33:DN33" si="15">IF(DH44=0,"",DH44*2)</f>
        <v/>
      </c>
      <c r="DI33" s="1760" t="str">
        <f t="shared" si="15"/>
        <v/>
      </c>
      <c r="DJ33" s="1760" t="str">
        <f t="shared" si="15"/>
        <v/>
      </c>
      <c r="DK33" s="1760" t="str">
        <f t="shared" si="15"/>
        <v/>
      </c>
      <c r="DL33" s="1760" t="str">
        <f t="shared" si="15"/>
        <v/>
      </c>
      <c r="DM33" s="1760" t="str">
        <f t="shared" si="15"/>
        <v/>
      </c>
      <c r="DN33" s="1764" t="str">
        <f t="shared" si="15"/>
        <v/>
      </c>
      <c r="DO33" s="1807" t="str">
        <f t="array" ref="DO33">IF(COUNT(DH33:DN33)=0,"",AVERAGE(DH33:DN33))</f>
        <v/>
      </c>
      <c r="DP33" s="1748"/>
      <c r="DQ33" s="1763" t="str">
        <f t="shared" ref="DQ33:DW33" si="16">IF(DQ44=0,"",DQ44*2)</f>
        <v/>
      </c>
      <c r="DR33" s="1760" t="str">
        <f t="shared" si="16"/>
        <v/>
      </c>
      <c r="DS33" s="1760" t="str">
        <f t="shared" si="16"/>
        <v/>
      </c>
      <c r="DT33" s="1760" t="str">
        <f t="shared" si="16"/>
        <v/>
      </c>
      <c r="DU33" s="1760" t="str">
        <f t="shared" si="16"/>
        <v/>
      </c>
      <c r="DV33" s="1760" t="str">
        <f t="shared" si="16"/>
        <v/>
      </c>
      <c r="DW33" s="1764" t="str">
        <f t="shared" si="16"/>
        <v/>
      </c>
      <c r="DX33" s="1807" t="str">
        <f t="array" ref="DX33">IF(COUNT(DQ33:DW33)=0,"",AVERAGE(DQ33:DW33))</f>
        <v/>
      </c>
      <c r="DY33" s="1748"/>
      <c r="DZ33" s="1763" t="str">
        <f t="shared" ref="DZ33:EF33" si="17">IF(DZ44=0,"",DZ44*2)</f>
        <v/>
      </c>
      <c r="EA33" s="1760" t="str">
        <f t="shared" si="17"/>
        <v/>
      </c>
      <c r="EB33" s="1760" t="str">
        <f t="shared" si="17"/>
        <v/>
      </c>
      <c r="EC33" s="1760" t="str">
        <f t="shared" si="17"/>
        <v/>
      </c>
      <c r="ED33" s="1760" t="str">
        <f t="shared" si="17"/>
        <v/>
      </c>
      <c r="EE33" s="1760" t="str">
        <f t="shared" si="17"/>
        <v/>
      </c>
      <c r="EF33" s="1764" t="str">
        <f t="shared" si="17"/>
        <v/>
      </c>
      <c r="EG33" s="1807" t="str">
        <f t="array" ref="EG33">IF(COUNT(DZ33:EF33)=0,"",AVERAGE(DZ33:EF33))</f>
        <v/>
      </c>
      <c r="EH33" s="1748"/>
      <c r="EI33" s="1763" t="str">
        <f t="shared" ref="EI33:EO33" si="18">IF(EI44=0,"",EI44*2)</f>
        <v/>
      </c>
      <c r="EJ33" s="1760" t="str">
        <f t="shared" si="18"/>
        <v/>
      </c>
      <c r="EK33" s="1760" t="str">
        <f t="shared" si="18"/>
        <v/>
      </c>
      <c r="EL33" s="1760" t="str">
        <f t="shared" si="18"/>
        <v/>
      </c>
      <c r="EM33" s="1760" t="str">
        <f t="shared" si="18"/>
        <v/>
      </c>
      <c r="EN33" s="1760" t="str">
        <f t="shared" si="18"/>
        <v/>
      </c>
      <c r="EO33" s="1764" t="str">
        <f t="shared" si="18"/>
        <v/>
      </c>
      <c r="EP33" s="1807" t="str">
        <f t="array" ref="EP33">IF(COUNT(EI33:EO33)=0,"",AVERAGE(EI33:EO33))</f>
        <v/>
      </c>
      <c r="EQ33" s="1748"/>
    </row>
    <row r="34" spans="1:147" s="1766" customFormat="1" ht="18" customHeight="1">
      <c r="A34" s="1743" t="s">
        <v>444</v>
      </c>
      <c r="B34" s="1744"/>
      <c r="C34" s="1745"/>
      <c r="D34" s="1745"/>
      <c r="E34" s="1745"/>
      <c r="F34" s="1745"/>
      <c r="G34" s="1746"/>
      <c r="H34" s="1747"/>
      <c r="I34" s="1748"/>
      <c r="J34" s="1749"/>
      <c r="K34" s="1750"/>
      <c r="L34" s="1751"/>
      <c r="M34" s="1750"/>
      <c r="N34" s="1751"/>
      <c r="O34" s="1750"/>
      <c r="P34" s="1752"/>
      <c r="Q34" s="1753"/>
      <c r="R34" s="1748"/>
      <c r="S34" s="1754"/>
      <c r="T34" s="1750"/>
      <c r="U34" s="1751"/>
      <c r="V34" s="1750"/>
      <c r="W34" s="1751"/>
      <c r="X34" s="1755"/>
      <c r="Y34" s="1756"/>
      <c r="Z34" s="1757"/>
      <c r="AA34" s="1758"/>
      <c r="AB34" s="1759"/>
      <c r="AC34" s="1760"/>
      <c r="AD34" s="1759"/>
      <c r="AE34" s="1760"/>
      <c r="AF34" s="1761"/>
      <c r="AG34" s="1756"/>
      <c r="AH34" s="1753"/>
      <c r="AI34" s="1762"/>
      <c r="AJ34" s="1759"/>
      <c r="AK34" s="1760"/>
      <c r="AL34" s="1759"/>
      <c r="AM34" s="1760"/>
      <c r="AN34" s="1761"/>
      <c r="AO34" s="1756"/>
      <c r="AP34" s="1753"/>
      <c r="AQ34" s="1748"/>
      <c r="AR34" s="1762"/>
      <c r="AS34" s="1759"/>
      <c r="AT34" s="1760"/>
      <c r="AU34" s="1759"/>
      <c r="AV34" s="1760"/>
      <c r="AW34" s="1761"/>
      <c r="AX34" s="1756"/>
      <c r="AY34" s="1753"/>
      <c r="AZ34" s="1748"/>
      <c r="BA34" s="1762"/>
      <c r="BB34" s="1759"/>
      <c r="BC34" s="1760"/>
      <c r="BD34" s="1759"/>
      <c r="BE34" s="1760"/>
      <c r="BF34" s="1761"/>
      <c r="BG34" s="1756"/>
      <c r="BH34" s="1753"/>
      <c r="BI34" s="1748"/>
      <c r="BJ34" s="1762"/>
      <c r="BK34" s="1759"/>
      <c r="BL34" s="1760"/>
      <c r="BM34" s="1759"/>
      <c r="BN34" s="1760"/>
      <c r="BO34" s="1761"/>
      <c r="BP34" s="1756"/>
      <c r="BQ34" s="1753"/>
      <c r="BR34" s="1748"/>
      <c r="BS34" s="1762"/>
      <c r="BT34" s="1759"/>
      <c r="BU34" s="1760"/>
      <c r="BV34" s="1759"/>
      <c r="BW34" s="1760"/>
      <c r="BX34" s="1761"/>
      <c r="BY34" s="1756"/>
      <c r="BZ34" s="1757"/>
      <c r="CA34" s="1758"/>
      <c r="CB34" s="1759"/>
      <c r="CC34" s="1760"/>
      <c r="CD34" s="1759"/>
      <c r="CE34" s="1760"/>
      <c r="CF34" s="1761"/>
      <c r="CG34" s="1756"/>
      <c r="CH34" s="1757"/>
      <c r="CI34" s="1758"/>
      <c r="CJ34" s="1759"/>
      <c r="CK34" s="1760"/>
      <c r="CL34" s="1759"/>
      <c r="CM34" s="1760"/>
      <c r="CN34" s="1761"/>
      <c r="CO34" s="1756"/>
      <c r="CP34" s="1757"/>
      <c r="CQ34" s="1763">
        <f t="shared" ref="CQ34:CW34" si="19">IF(CQ44=0,"",CQ44*1)</f>
        <v>65.400000000000006</v>
      </c>
      <c r="CR34" s="1760">
        <f t="shared" si="19"/>
        <v>65.400000000000006</v>
      </c>
      <c r="CS34" s="1760">
        <f t="shared" si="19"/>
        <v>65.400000000000006</v>
      </c>
      <c r="CT34" s="1760">
        <f t="shared" si="19"/>
        <v>65.400000000000006</v>
      </c>
      <c r="CU34" s="1760">
        <f t="shared" si="19"/>
        <v>64.8</v>
      </c>
      <c r="CV34" s="1760">
        <f t="shared" si="19"/>
        <v>64.8</v>
      </c>
      <c r="CW34" s="1764">
        <f t="shared" si="19"/>
        <v>65</v>
      </c>
      <c r="CX34" s="1807">
        <f t="array" ref="CX34">IF(COUNT(CQ34:CW34)=0,"",AVERAGE(CQ34:CW34))</f>
        <v>65.171428571428578</v>
      </c>
      <c r="CY34" s="1763">
        <f t="shared" ref="CY34:DE34" si="20">IF(CY44=0,"",CY44*1)</f>
        <v>65</v>
      </c>
      <c r="CZ34" s="1760">
        <f t="shared" si="20"/>
        <v>65.3</v>
      </c>
      <c r="DA34" s="1760">
        <f t="shared" si="20"/>
        <v>65</v>
      </c>
      <c r="DB34" s="1760">
        <f t="shared" si="20"/>
        <v>65.2</v>
      </c>
      <c r="DC34" s="1760">
        <f t="shared" si="20"/>
        <v>65.2</v>
      </c>
      <c r="DD34" s="1760">
        <f t="shared" si="20"/>
        <v>64.599999999999994</v>
      </c>
      <c r="DE34" s="1764" t="str">
        <f t="shared" si="20"/>
        <v/>
      </c>
      <c r="DF34" s="1807">
        <f t="array" ref="DF34">IF(COUNT(CY34:DE34)=0,"",AVERAGE(CY34:DE34))</f>
        <v>65.05</v>
      </c>
      <c r="DG34" s="1748"/>
      <c r="DH34" s="1763" t="str">
        <f t="shared" ref="DH34:DN34" si="21">IF(DH44=0,"",DH44*1)</f>
        <v/>
      </c>
      <c r="DI34" s="1760" t="str">
        <f t="shared" si="21"/>
        <v/>
      </c>
      <c r="DJ34" s="1760" t="str">
        <f t="shared" si="21"/>
        <v/>
      </c>
      <c r="DK34" s="1760" t="str">
        <f t="shared" si="21"/>
        <v/>
      </c>
      <c r="DL34" s="1760" t="str">
        <f t="shared" si="21"/>
        <v/>
      </c>
      <c r="DM34" s="1760" t="str">
        <f t="shared" si="21"/>
        <v/>
      </c>
      <c r="DN34" s="1764" t="str">
        <f t="shared" si="21"/>
        <v/>
      </c>
      <c r="DO34" s="1807" t="str">
        <f t="array" ref="DO34">IF(COUNT(DH34:DN34)=0,"",AVERAGE(DH34:DN34))</f>
        <v/>
      </c>
      <c r="DP34" s="1748"/>
      <c r="DQ34" s="1763" t="str">
        <f t="shared" ref="DQ34:DW34" si="22">IF(DQ44=0,"",DQ44*1)</f>
        <v/>
      </c>
      <c r="DR34" s="1760" t="str">
        <f t="shared" si="22"/>
        <v/>
      </c>
      <c r="DS34" s="1760" t="str">
        <f t="shared" si="22"/>
        <v/>
      </c>
      <c r="DT34" s="1760" t="str">
        <f t="shared" si="22"/>
        <v/>
      </c>
      <c r="DU34" s="1760" t="str">
        <f t="shared" si="22"/>
        <v/>
      </c>
      <c r="DV34" s="1760" t="str">
        <f t="shared" si="22"/>
        <v/>
      </c>
      <c r="DW34" s="1764" t="str">
        <f t="shared" si="22"/>
        <v/>
      </c>
      <c r="DX34" s="1807" t="str">
        <f t="array" ref="DX34">IF(COUNT(DQ34:DW34)=0,"",AVERAGE(DQ34:DW34))</f>
        <v/>
      </c>
      <c r="DY34" s="1748"/>
      <c r="DZ34" s="1763" t="str">
        <f t="shared" ref="DZ34:EF34" si="23">IF(DZ44=0,"",DZ44*1)</f>
        <v/>
      </c>
      <c r="EA34" s="1760" t="str">
        <f t="shared" si="23"/>
        <v/>
      </c>
      <c r="EB34" s="1760" t="str">
        <f t="shared" si="23"/>
        <v/>
      </c>
      <c r="EC34" s="1760" t="str">
        <f t="shared" si="23"/>
        <v/>
      </c>
      <c r="ED34" s="1760" t="str">
        <f t="shared" si="23"/>
        <v/>
      </c>
      <c r="EE34" s="1760" t="str">
        <f t="shared" si="23"/>
        <v/>
      </c>
      <c r="EF34" s="1764" t="str">
        <f t="shared" si="23"/>
        <v/>
      </c>
      <c r="EG34" s="1807" t="str">
        <f t="array" ref="EG34">IF(COUNT(DZ34:EF34)=0,"",AVERAGE(DZ34:EF34))</f>
        <v/>
      </c>
      <c r="EH34" s="1748"/>
      <c r="EI34" s="1763" t="str">
        <f t="shared" ref="EI34:EO34" si="24">IF(EI44=0,"",EI44*1)</f>
        <v/>
      </c>
      <c r="EJ34" s="1760" t="str">
        <f t="shared" si="24"/>
        <v/>
      </c>
      <c r="EK34" s="1760" t="str">
        <f t="shared" si="24"/>
        <v/>
      </c>
      <c r="EL34" s="1760" t="str">
        <f t="shared" si="24"/>
        <v/>
      </c>
      <c r="EM34" s="1760" t="str">
        <f t="shared" si="24"/>
        <v/>
      </c>
      <c r="EN34" s="1760" t="str">
        <f t="shared" si="24"/>
        <v/>
      </c>
      <c r="EO34" s="1764" t="str">
        <f t="shared" si="24"/>
        <v/>
      </c>
      <c r="EP34" s="1807" t="str">
        <f t="array" ref="EP34">IF(COUNT(EI34:EO34)=0,"",AVERAGE(EI34:EO34))</f>
        <v/>
      </c>
      <c r="EQ34" s="1748"/>
    </row>
    <row r="35" spans="1:147" s="542" customFormat="1" ht="18" customHeight="1">
      <c r="A35" s="1767" t="s">
        <v>203</v>
      </c>
      <c r="B35" s="1768">
        <v>2284.1191182857151</v>
      </c>
      <c r="C35" s="1769">
        <v>2836.0936182857149</v>
      </c>
      <c r="D35" s="1769">
        <v>3059.2199108571431</v>
      </c>
      <c r="E35" s="1769">
        <v>2556.8092388571431</v>
      </c>
      <c r="F35" s="1769">
        <v>2478.4285492019703</v>
      </c>
      <c r="G35" s="1770">
        <v>2417.8183512118226</v>
      </c>
      <c r="H35" s="1771">
        <v>2605.4147977832513</v>
      </c>
      <c r="I35" s="1748"/>
      <c r="J35" s="1768">
        <v>2657.8316926108378</v>
      </c>
      <c r="K35" s="1769">
        <v>2478.2934857142859</v>
      </c>
      <c r="L35" s="1769">
        <v>2711.3473950738917</v>
      </c>
      <c r="M35" s="1769">
        <v>2451.6113230024216</v>
      </c>
      <c r="N35" s="1769">
        <v>2728.4698285714289</v>
      </c>
      <c r="O35" s="1769">
        <v>2320.4571428571435</v>
      </c>
      <c r="P35" s="1770">
        <v>2310.4594285714288</v>
      </c>
      <c r="Q35" s="1772">
        <v>2522.638613771634</v>
      </c>
      <c r="R35" s="1748"/>
      <c r="S35" s="1773">
        <v>2786.8060799999998</v>
      </c>
      <c r="T35" s="1769">
        <v>2480.4631391100702</v>
      </c>
      <c r="U35" s="1769">
        <v>2519.7942857142857</v>
      </c>
      <c r="V35" s="1769">
        <v>2300.4617142857142</v>
      </c>
      <c r="W35" s="1769">
        <v>2539.789714285715</v>
      </c>
      <c r="X35" s="1774">
        <v>2450.9437714285718</v>
      </c>
      <c r="Y35" s="1775">
        <v>2290.4639999999999</v>
      </c>
      <c r="Z35" s="1776">
        <v>2481.246100689194</v>
      </c>
      <c r="AA35" s="1772">
        <v>2513.1291428571431</v>
      </c>
      <c r="AB35" s="1777">
        <v>2416.057371428572</v>
      </c>
      <c r="AC35" s="1777">
        <v>2503.1314285714284</v>
      </c>
      <c r="AD35" s="1777">
        <v>2489.1222857142866</v>
      </c>
      <c r="AE35" s="1777">
        <v>2320.4571428571435</v>
      </c>
      <c r="AF35" s="1777">
        <v>2353.7828571428572</v>
      </c>
      <c r="AG35" s="1775">
        <v>2236.5462857142861</v>
      </c>
      <c r="AH35" s="1772">
        <v>2404.6037877551025</v>
      </c>
      <c r="AI35" s="1778">
        <v>2411.6091428571426</v>
      </c>
      <c r="AJ35" s="1777">
        <v>2271.3159962686568</v>
      </c>
      <c r="AK35" s="1777">
        <v>2433.9651428571428</v>
      </c>
      <c r="AL35" s="1777">
        <v>2556.2155487870623</v>
      </c>
      <c r="AM35" s="1777">
        <v>2252.5148571428572</v>
      </c>
      <c r="AN35" s="1777">
        <v>2239.7400000000002</v>
      </c>
      <c r="AO35" s="1775" t="s">
        <v>46</v>
      </c>
      <c r="AP35" s="1772">
        <v>2360.893447985477</v>
      </c>
      <c r="AQ35" s="1748"/>
      <c r="AR35" s="1778">
        <v>2411.6091428571435</v>
      </c>
      <c r="AS35" s="1777">
        <v>2269.6554872950819</v>
      </c>
      <c r="AT35" s="1777">
        <v>2456.3211428571426</v>
      </c>
      <c r="AU35" s="1777">
        <v>2444.1060582421451</v>
      </c>
      <c r="AV35" s="1777">
        <v>2440.3525714285715</v>
      </c>
      <c r="AW35" s="1777">
        <v>2230.1588571428574</v>
      </c>
      <c r="AX35" s="1775" t="s">
        <v>454</v>
      </c>
      <c r="AY35" s="1772">
        <v>2375.3672099704904</v>
      </c>
      <c r="AZ35" s="1748"/>
      <c r="BA35" s="1778">
        <v>2469.096</v>
      </c>
      <c r="BB35" s="1777">
        <v>2258.9022857142859</v>
      </c>
      <c r="BC35" s="1777">
        <v>2469.096</v>
      </c>
      <c r="BD35" s="1777" t="s">
        <v>454</v>
      </c>
      <c r="BE35" s="1777">
        <v>206.99999999999997</v>
      </c>
      <c r="BF35" s="1777" t="s">
        <v>454</v>
      </c>
      <c r="BG35" s="1775" t="s">
        <v>454</v>
      </c>
      <c r="BH35" s="1772">
        <v>1851.0235714285714</v>
      </c>
      <c r="BI35" s="1748"/>
      <c r="BJ35" s="1778">
        <v>206.99999999999997</v>
      </c>
      <c r="BK35" s="1777" t="s">
        <v>454</v>
      </c>
      <c r="BL35" s="1777">
        <v>206.99999999999997</v>
      </c>
      <c r="BM35" s="1777" t="s">
        <v>454</v>
      </c>
      <c r="BN35" s="1777">
        <v>2421.1902857142859</v>
      </c>
      <c r="BO35" s="1777">
        <v>2230.1588571428574</v>
      </c>
      <c r="BP35" s="1775">
        <v>2271.6771428571428</v>
      </c>
      <c r="BQ35" s="1772">
        <v>1467.4052571428572</v>
      </c>
      <c r="BR35" s="1748"/>
      <c r="BS35" s="1778">
        <v>2465.9022857142859</v>
      </c>
      <c r="BT35" s="1777">
        <v>2265.2897142857141</v>
      </c>
      <c r="BU35" s="1777">
        <v>2485.0645714285711</v>
      </c>
      <c r="BV35" s="1777">
        <v>2271.6771428571433</v>
      </c>
      <c r="BW35" s="1777">
        <v>2491.4520000000002</v>
      </c>
      <c r="BX35" s="1777">
        <v>2281.2582857142861</v>
      </c>
      <c r="BY35" s="1775">
        <v>2300.4205714285717</v>
      </c>
      <c r="BZ35" s="1776">
        <v>2365.8663673469391</v>
      </c>
      <c r="CA35" s="1772">
        <v>2501.0331428571435</v>
      </c>
      <c r="CB35" s="1777">
        <v>2274.8708571428574</v>
      </c>
      <c r="CC35" s="1777">
        <v>2485.0645714285711</v>
      </c>
      <c r="CD35" s="1777">
        <v>2262.096</v>
      </c>
      <c r="CE35" s="1777">
        <v>2507.4205714285717</v>
      </c>
      <c r="CF35" s="1777">
        <v>2287.6457142857143</v>
      </c>
      <c r="CG35" s="1775">
        <v>2294.0331428571435</v>
      </c>
      <c r="CH35" s="1776">
        <v>2373.166285714286</v>
      </c>
      <c r="CI35" s="1772">
        <v>2497.8394285714285</v>
      </c>
      <c r="CJ35" s="1777">
        <v>2274.8708571428574</v>
      </c>
      <c r="CK35" s="1777">
        <v>2497.8394285714289</v>
      </c>
      <c r="CL35" s="1777">
        <v>2294.0331428571435</v>
      </c>
      <c r="CM35" s="1777">
        <v>2513.8079999999995</v>
      </c>
      <c r="CN35" s="1777">
        <v>2297.2268571428576</v>
      </c>
      <c r="CO35" s="1775">
        <v>2322.7765714285715</v>
      </c>
      <c r="CP35" s="1776">
        <v>2385.4848979591839</v>
      </c>
      <c r="CQ35" s="1779">
        <f t="shared" ref="CQ35:CW35" si="25">IF(CQ44=0,"",CQ32*4+CQ33*4+CQ34*9)</f>
        <v>2289</v>
      </c>
      <c r="CR35" s="1777">
        <f t="shared" si="25"/>
        <v>2158.2000000000003</v>
      </c>
      <c r="CS35" s="1777">
        <f t="shared" si="25"/>
        <v>2289</v>
      </c>
      <c r="CT35" s="1777">
        <f t="shared" si="25"/>
        <v>2158.2000000000003</v>
      </c>
      <c r="CU35" s="1777">
        <f t="shared" si="25"/>
        <v>2267.9999999999995</v>
      </c>
      <c r="CV35" s="1777">
        <f t="shared" si="25"/>
        <v>2138.3999999999996</v>
      </c>
      <c r="CW35" s="1780">
        <f t="shared" si="25"/>
        <v>2145</v>
      </c>
      <c r="CX35" s="1776">
        <f t="array" ref="CX35">IF(COUNT(CQ35:CW35)=0,"",AVERAGE(CQ35:CW35))</f>
        <v>2206.5428571428574</v>
      </c>
      <c r="CY35" s="1779">
        <f t="shared" ref="CY35:DE35" si="26">IF(CY44=0,"",CY32*4+CY33*4+CY34*9)</f>
        <v>2275</v>
      </c>
      <c r="CZ35" s="1777">
        <f t="shared" si="26"/>
        <v>2154.8999999999996</v>
      </c>
      <c r="DA35" s="1777">
        <f t="shared" si="26"/>
        <v>2275</v>
      </c>
      <c r="DB35" s="1777">
        <f t="shared" si="26"/>
        <v>2151.6000000000004</v>
      </c>
      <c r="DC35" s="1777">
        <f t="shared" si="26"/>
        <v>2282.0000000000005</v>
      </c>
      <c r="DD35" s="1777">
        <f t="shared" si="26"/>
        <v>2131.7999999999997</v>
      </c>
      <c r="DE35" s="1780" t="str">
        <f t="shared" si="26"/>
        <v/>
      </c>
      <c r="DF35" s="1772">
        <f t="array" ref="DF35">IF(COUNT(CY35:DE35)=0,"",AVERAGE(CY35:DE35))</f>
        <v>2211.7166666666667</v>
      </c>
      <c r="DG35" s="1748"/>
      <c r="DH35" s="1779" t="str">
        <f t="shared" ref="DH35:DN35" si="27">IF(DH44=0,"",DH32*4+DH33*4+DH34*9)</f>
        <v/>
      </c>
      <c r="DI35" s="1777" t="str">
        <f t="shared" si="27"/>
        <v/>
      </c>
      <c r="DJ35" s="1777" t="str">
        <f t="shared" si="27"/>
        <v/>
      </c>
      <c r="DK35" s="1777" t="str">
        <f t="shared" si="27"/>
        <v/>
      </c>
      <c r="DL35" s="1777" t="str">
        <f t="shared" si="27"/>
        <v/>
      </c>
      <c r="DM35" s="1777" t="str">
        <f t="shared" si="27"/>
        <v/>
      </c>
      <c r="DN35" s="1780" t="str">
        <f t="shared" si="27"/>
        <v/>
      </c>
      <c r="DO35" s="1772" t="str">
        <f t="array" ref="DO35">IF(COUNT(DH35:DN35)=0,"",AVERAGE(DH35:DN35))</f>
        <v/>
      </c>
      <c r="DP35" s="1748"/>
      <c r="DQ35" s="1779" t="str">
        <f t="shared" ref="DQ35:DW35" si="28">IF(DQ44=0,"",DQ32*4+DQ33*4+DQ34*9)</f>
        <v/>
      </c>
      <c r="DR35" s="1777" t="str">
        <f t="shared" si="28"/>
        <v/>
      </c>
      <c r="DS35" s="1777" t="str">
        <f t="shared" si="28"/>
        <v/>
      </c>
      <c r="DT35" s="1777" t="str">
        <f t="shared" si="28"/>
        <v/>
      </c>
      <c r="DU35" s="1777" t="str">
        <f t="shared" si="28"/>
        <v/>
      </c>
      <c r="DV35" s="1777" t="str">
        <f t="shared" si="28"/>
        <v/>
      </c>
      <c r="DW35" s="1780" t="str">
        <f t="shared" si="28"/>
        <v/>
      </c>
      <c r="DX35" s="1772" t="str">
        <f t="array" ref="DX35">IF(COUNT(DQ35:DW35)=0,"",AVERAGE(DQ35:DW35))</f>
        <v/>
      </c>
      <c r="DY35" s="1748"/>
      <c r="DZ35" s="1779" t="str">
        <f t="shared" ref="DZ35:EF35" si="29">IF(DZ44=0,"",DZ32*4+DZ33*4+DZ34*9)</f>
        <v/>
      </c>
      <c r="EA35" s="1777" t="str">
        <f t="shared" si="29"/>
        <v/>
      </c>
      <c r="EB35" s="1777" t="str">
        <f t="shared" si="29"/>
        <v/>
      </c>
      <c r="EC35" s="1777" t="str">
        <f t="shared" si="29"/>
        <v/>
      </c>
      <c r="ED35" s="1777" t="str">
        <f t="shared" si="29"/>
        <v/>
      </c>
      <c r="EE35" s="1777" t="str">
        <f t="shared" si="29"/>
        <v/>
      </c>
      <c r="EF35" s="1780" t="str">
        <f t="shared" si="29"/>
        <v/>
      </c>
      <c r="EG35" s="1772" t="str">
        <f t="array" ref="EG35">IF(COUNT(DZ35:EF35)=0,"",AVERAGE(DZ35:EF35))</f>
        <v/>
      </c>
      <c r="EH35" s="1748"/>
      <c r="EI35" s="1779" t="str">
        <f t="shared" ref="EI35:EO35" si="30">IF(EI44=0,"",EI32*4+EI33*4+EI34*9)</f>
        <v/>
      </c>
      <c r="EJ35" s="1777" t="str">
        <f t="shared" si="30"/>
        <v/>
      </c>
      <c r="EK35" s="1777" t="str">
        <f t="shared" si="30"/>
        <v/>
      </c>
      <c r="EL35" s="1777" t="str">
        <f t="shared" si="30"/>
        <v/>
      </c>
      <c r="EM35" s="1777" t="str">
        <f t="shared" si="30"/>
        <v/>
      </c>
      <c r="EN35" s="1777" t="str">
        <f t="shared" si="30"/>
        <v/>
      </c>
      <c r="EO35" s="1780" t="str">
        <f t="shared" si="30"/>
        <v/>
      </c>
      <c r="EP35" s="1772" t="str">
        <f t="array" ref="EP35">IF(COUNT(EI35:EO35)=0,"",AVERAGE(EI35:EO35))</f>
        <v/>
      </c>
      <c r="EQ35" s="1748"/>
    </row>
    <row r="36" spans="1:147" ht="18" customHeight="1">
      <c r="A36" s="1454"/>
      <c r="B36" s="1455"/>
      <c r="C36" s="1456"/>
      <c r="D36" s="1457"/>
      <c r="E36" s="1457"/>
      <c r="F36" s="1456"/>
      <c r="G36" s="1458"/>
      <c r="H36" s="1459"/>
      <c r="I36" s="390"/>
      <c r="J36" s="1455"/>
      <c r="K36" s="1456"/>
      <c r="L36" s="1456"/>
      <c r="M36" s="1456"/>
      <c r="N36" s="1456"/>
      <c r="O36" s="1456"/>
      <c r="P36" s="1458"/>
      <c r="Q36" s="1460"/>
      <c r="R36" s="390"/>
      <c r="S36" s="1461"/>
      <c r="T36" s="1456"/>
      <c r="U36" s="1456"/>
      <c r="V36" s="1456"/>
      <c r="W36" s="1456"/>
      <c r="X36" s="1456"/>
      <c r="Y36" s="1458"/>
      <c r="Z36" s="1462"/>
      <c r="AA36" s="1461"/>
      <c r="AB36" s="1456"/>
      <c r="AC36" s="1456"/>
      <c r="AD36" s="1456"/>
      <c r="AE36" s="1456"/>
      <c r="AF36" s="1456"/>
      <c r="AG36" s="1458"/>
      <c r="AH36" s="1460"/>
      <c r="AI36" s="1463"/>
      <c r="AJ36" s="1456"/>
      <c r="AK36" s="1456"/>
      <c r="AL36" s="1456"/>
      <c r="AM36" s="1456"/>
      <c r="AN36" s="1456"/>
      <c r="AO36" s="1458"/>
      <c r="AP36" s="1460"/>
      <c r="AQ36" s="390"/>
      <c r="AR36" s="1463"/>
      <c r="AS36" s="1456"/>
      <c r="AT36" s="1456"/>
      <c r="AU36" s="1456"/>
      <c r="AV36" s="1456"/>
      <c r="AW36" s="1456"/>
      <c r="AX36" s="1458"/>
      <c r="AY36" s="1460"/>
      <c r="AZ36" s="390"/>
      <c r="BA36" s="1463"/>
      <c r="BB36" s="1456"/>
      <c r="BC36" s="1456"/>
      <c r="BD36" s="1456"/>
      <c r="BE36" s="1456"/>
      <c r="BF36" s="1456"/>
      <c r="BG36" s="1458"/>
      <c r="BH36" s="1460"/>
      <c r="BI36" s="390"/>
      <c r="BJ36" s="1463"/>
      <c r="BK36" s="1456"/>
      <c r="BL36" s="1456"/>
      <c r="BM36" s="1456"/>
      <c r="BN36" s="1456"/>
      <c r="BO36" s="1456"/>
      <c r="BP36" s="1458"/>
      <c r="BQ36" s="1460"/>
      <c r="BR36" s="390"/>
      <c r="BS36" s="1463"/>
      <c r="BT36" s="1456"/>
      <c r="BU36" s="1456"/>
      <c r="BV36" s="1456"/>
      <c r="BW36" s="1456"/>
      <c r="BX36" s="1456"/>
      <c r="BY36" s="1458"/>
      <c r="BZ36" s="1462"/>
      <c r="CA36" s="1461"/>
      <c r="CB36" s="1456"/>
      <c r="CC36" s="1456"/>
      <c r="CD36" s="1456"/>
      <c r="CE36" s="1456"/>
      <c r="CF36" s="1456"/>
      <c r="CG36" s="1458"/>
      <c r="CH36" s="1462"/>
      <c r="CI36" s="1461"/>
      <c r="CJ36" s="1456"/>
      <c r="CK36" s="1456"/>
      <c r="CL36" s="1456"/>
      <c r="CM36" s="1456"/>
      <c r="CN36" s="1456"/>
      <c r="CO36" s="1458"/>
      <c r="CP36" s="1462"/>
      <c r="CQ36" s="1461"/>
      <c r="CR36" s="1456"/>
      <c r="CS36" s="1456"/>
      <c r="CT36" s="1456"/>
      <c r="CU36" s="1456"/>
      <c r="CV36" s="1456"/>
      <c r="CW36" s="1458"/>
      <c r="CX36" s="1462"/>
      <c r="CY36" s="1461"/>
      <c r="CZ36" s="1456"/>
      <c r="DA36" s="1456"/>
      <c r="DB36" s="1456"/>
      <c r="DC36" s="1456"/>
      <c r="DD36" s="1456"/>
      <c r="DE36" s="1458"/>
      <c r="DF36" s="1460"/>
      <c r="DG36" s="390"/>
      <c r="DH36" s="1461"/>
      <c r="DI36" s="1456"/>
      <c r="DJ36" s="1456"/>
      <c r="DK36" s="1456"/>
      <c r="DL36" s="1456"/>
      <c r="DM36" s="1456"/>
      <c r="DN36" s="1458"/>
      <c r="DO36" s="1460"/>
      <c r="DP36" s="390"/>
      <c r="DQ36" s="1461"/>
      <c r="DR36" s="1456"/>
      <c r="DS36" s="1456"/>
      <c r="DT36" s="1456"/>
      <c r="DU36" s="1456"/>
      <c r="DV36" s="1456"/>
      <c r="DW36" s="1458"/>
      <c r="DX36" s="1460"/>
      <c r="DY36" s="390"/>
      <c r="DZ36" s="1461"/>
      <c r="EA36" s="1456"/>
      <c r="EB36" s="1456"/>
      <c r="EC36" s="1456"/>
      <c r="ED36" s="1456"/>
      <c r="EE36" s="1456"/>
      <c r="EF36" s="1458"/>
      <c r="EG36" s="1460"/>
      <c r="EH36" s="390"/>
      <c r="EI36" s="1461"/>
      <c r="EJ36" s="1456"/>
      <c r="EK36" s="1456"/>
      <c r="EL36" s="1456"/>
      <c r="EM36" s="1456"/>
      <c r="EN36" s="1456"/>
      <c r="EO36" s="1458"/>
      <c r="EP36" s="1460"/>
      <c r="EQ36" s="390"/>
    </row>
    <row r="37" spans="1:147" ht="31" customHeight="1">
      <c r="A37" s="1464" t="s">
        <v>457</v>
      </c>
      <c r="B37" s="1465" t="str">
        <f t="array" ref="B37">IF(OR(B39="",B40="",B41=""),"",ROUND(B39*4/SUM(B39*4,B40*4,B41*9)*10,0)&amp;":"&amp;ROUND(B40*4/SUM(B39*4,B40*4,B41*9)*10,0)&amp;":"&amp;ROUND(B41*9/SUM(B39*4,B40*4,B41*9)*10,0))</f>
        <v/>
      </c>
      <c r="C37" s="1466"/>
      <c r="D37" s="1466"/>
      <c r="E37" s="1466"/>
      <c r="F37" s="1466"/>
      <c r="G37" s="1467"/>
      <c r="H37" s="1468" t="s">
        <v>205</v>
      </c>
      <c r="I37" s="385"/>
      <c r="J37" s="1465"/>
      <c r="K37" s="1466"/>
      <c r="L37" s="1466"/>
      <c r="M37" s="1466"/>
      <c r="N37" s="1466"/>
      <c r="O37" s="1466"/>
      <c r="P37" s="1467"/>
      <c r="Q37" s="1469"/>
      <c r="R37" s="385"/>
      <c r="S37" s="1466"/>
      <c r="T37" s="1466"/>
      <c r="U37" s="1466"/>
      <c r="V37" s="1466"/>
      <c r="W37" s="1466"/>
      <c r="X37" s="1466"/>
      <c r="Y37" s="1467"/>
      <c r="Z37" s="1470"/>
      <c r="AA37" s="1466"/>
      <c r="AB37" s="1466"/>
      <c r="AC37" s="1466"/>
      <c r="AD37" s="1466"/>
      <c r="AE37" s="1466"/>
      <c r="AF37" s="1466"/>
      <c r="AG37" s="1467"/>
      <c r="AH37" s="1469"/>
      <c r="AI37" s="1932" t="s">
        <v>206</v>
      </c>
      <c r="AJ37" s="1847"/>
      <c r="AK37" s="1933"/>
      <c r="AL37" s="1933"/>
      <c r="AM37" s="1933"/>
      <c r="AN37" s="1933"/>
      <c r="AO37" s="1934"/>
      <c r="AP37" s="1469"/>
      <c r="AQ37" s="385"/>
      <c r="AR37" s="1932"/>
      <c r="AS37" s="1847"/>
      <c r="AT37" s="1933"/>
      <c r="AU37" s="1933"/>
      <c r="AV37" s="1933"/>
      <c r="AW37" s="1933"/>
      <c r="AX37" s="1934"/>
      <c r="AY37" s="1469"/>
      <c r="AZ37" s="385"/>
      <c r="BA37" s="1932"/>
      <c r="BB37" s="1847"/>
      <c r="BC37" s="1933"/>
      <c r="BD37" s="1933"/>
      <c r="BE37" s="1933"/>
      <c r="BF37" s="1933"/>
      <c r="BG37" s="1934"/>
      <c r="BH37" s="1469"/>
      <c r="BI37" s="385"/>
      <c r="BJ37" s="1932"/>
      <c r="BK37" s="1847"/>
      <c r="BL37" s="1933"/>
      <c r="BM37" s="1933"/>
      <c r="BN37" s="1933"/>
      <c r="BO37" s="1933"/>
      <c r="BP37" s="1934"/>
      <c r="BQ37" s="1469"/>
      <c r="BR37" s="385"/>
      <c r="BS37" s="1932"/>
      <c r="BT37" s="1847"/>
      <c r="BU37" s="1933"/>
      <c r="BV37" s="1933"/>
      <c r="BW37" s="1933"/>
      <c r="BX37" s="1933"/>
      <c r="BY37" s="1934"/>
      <c r="BZ37" s="1470"/>
      <c r="CA37" s="1932" t="s">
        <v>207</v>
      </c>
      <c r="CB37" s="1933"/>
      <c r="CC37" s="1847"/>
      <c r="CD37" s="1933"/>
      <c r="CE37" s="1933"/>
      <c r="CF37" s="1933"/>
      <c r="CG37" s="1934"/>
      <c r="CH37" s="1470"/>
      <c r="CI37" s="1932" t="s">
        <v>208</v>
      </c>
      <c r="CJ37" s="1933"/>
      <c r="CK37" s="1933"/>
      <c r="CL37" s="1847"/>
      <c r="CM37" s="1933"/>
      <c r="CN37" s="1933"/>
      <c r="CO37" s="1934"/>
      <c r="CP37" s="1470"/>
      <c r="CQ37" s="1941" t="s">
        <v>441</v>
      </c>
      <c r="CR37" s="1942"/>
      <c r="CS37" s="1942"/>
      <c r="CT37" s="1942"/>
      <c r="CU37" s="1904"/>
      <c r="CV37" s="1942"/>
      <c r="CW37" s="1943"/>
      <c r="CX37" s="1470"/>
      <c r="CY37" s="1932"/>
      <c r="CZ37" s="1933"/>
      <c r="DA37" s="1933"/>
      <c r="DB37" s="1933"/>
      <c r="DC37" s="1933"/>
      <c r="DD37" s="1847"/>
      <c r="DE37" s="1934"/>
      <c r="DF37" s="1469"/>
      <c r="DG37" s="385"/>
      <c r="DH37" s="1932"/>
      <c r="DI37" s="1933"/>
      <c r="DJ37" s="1933"/>
      <c r="DK37" s="1933"/>
      <c r="DL37" s="1933"/>
      <c r="DM37" s="1847"/>
      <c r="DN37" s="1934"/>
      <c r="DO37" s="1469"/>
      <c r="DP37" s="385"/>
      <c r="DQ37" s="1932"/>
      <c r="DR37" s="1933"/>
      <c r="DS37" s="1933"/>
      <c r="DT37" s="1933"/>
      <c r="DU37" s="1933"/>
      <c r="DV37" s="1847"/>
      <c r="DW37" s="1934"/>
      <c r="DX37" s="1469"/>
      <c r="DY37" s="385"/>
      <c r="DZ37" s="1932"/>
      <c r="EA37" s="1933"/>
      <c r="EB37" s="1933"/>
      <c r="EC37" s="1933"/>
      <c r="ED37" s="1933"/>
      <c r="EE37" s="1847"/>
      <c r="EF37" s="1934"/>
      <c r="EG37" s="1469"/>
      <c r="EH37" s="385"/>
      <c r="EI37" s="1932"/>
      <c r="EJ37" s="1933"/>
      <c r="EK37" s="1933"/>
      <c r="EL37" s="1933"/>
      <c r="EM37" s="1933"/>
      <c r="EN37" s="1847"/>
      <c r="EO37" s="1934"/>
      <c r="EP37" s="1469"/>
      <c r="EQ37" s="385"/>
    </row>
    <row r="38" spans="1:147" ht="18" customHeight="1">
      <c r="A38" s="1781" t="s">
        <v>210</v>
      </c>
      <c r="B38" s="1782"/>
      <c r="C38" s="1783">
        <v>286.24810000000002</v>
      </c>
      <c r="D38" s="1783">
        <v>443.84710000000001</v>
      </c>
      <c r="E38" s="1783">
        <v>283</v>
      </c>
      <c r="F38" s="1783">
        <v>288.01440000000002</v>
      </c>
      <c r="G38" s="1784">
        <v>363.92489999999998</v>
      </c>
      <c r="H38" s="1785">
        <f t="array" ref="H38">IF(COUNT(B38:G38)=0,"",AVERAGE(B38:G38))</f>
        <v>333.00689999999997</v>
      </c>
      <c r="I38" s="385"/>
      <c r="J38" s="1787">
        <v>431.68020000000001</v>
      </c>
      <c r="K38" s="1788">
        <v>365.98610000000002</v>
      </c>
      <c r="L38" s="1788">
        <v>387.9151</v>
      </c>
      <c r="M38" s="1788">
        <v>460.07459999999998</v>
      </c>
      <c r="N38" s="1788">
        <v>371.98169999999999</v>
      </c>
      <c r="O38" s="1788">
        <v>365.25360000000001</v>
      </c>
      <c r="P38" s="1784">
        <v>337.76920000000001</v>
      </c>
      <c r="Q38" s="1789">
        <f t="array" ref="Q38">IF(COUNT(J38:P38)=0,"",AVERAGE(J38:P38))</f>
        <v>388.66578571428579</v>
      </c>
      <c r="R38" s="385"/>
      <c r="S38" s="1790">
        <v>421.74700000000001</v>
      </c>
      <c r="T38" s="1790">
        <v>334.822</v>
      </c>
      <c r="U38" s="1788">
        <v>386.3433</v>
      </c>
      <c r="V38" s="1788">
        <v>312.27999999999997</v>
      </c>
      <c r="W38" s="1788">
        <v>319.56779999999998</v>
      </c>
      <c r="X38" s="1791">
        <v>284.38189999999997</v>
      </c>
      <c r="Y38" s="1792">
        <v>364.37229999999988</v>
      </c>
      <c r="Z38" s="1793">
        <f t="array" ref="Z38">IF(COUNT(S38:Y38)=0,"",AVERAGE(S38:Y38))</f>
        <v>346.21632857142856</v>
      </c>
      <c r="AA38" s="1790">
        <v>416.45100000000002</v>
      </c>
      <c r="AB38" s="1790">
        <v>409.28500000000003</v>
      </c>
      <c r="AC38" s="1788">
        <v>413.02499999999998</v>
      </c>
      <c r="AD38" s="1788">
        <v>340.96050000000002</v>
      </c>
      <c r="AE38" s="1788">
        <v>436.82560000000001</v>
      </c>
      <c r="AF38" s="1791">
        <v>263.09059999999999</v>
      </c>
      <c r="AG38" s="1792">
        <v>357.16199999999998</v>
      </c>
      <c r="AH38" s="1794">
        <f t="array" ref="AH38">IF(COUNT(AA38:AG38)=0,"",AVERAGE(AA38:AG38))</f>
        <v>376.68567142857142</v>
      </c>
      <c r="AI38" s="1795">
        <v>442.83699999999999</v>
      </c>
      <c r="AJ38" s="1790">
        <v>272.661</v>
      </c>
      <c r="AK38" s="1788">
        <v>274.44009999999997</v>
      </c>
      <c r="AL38" s="1788">
        <v>300.995</v>
      </c>
      <c r="AM38" s="1796"/>
      <c r="AN38" s="1791"/>
      <c r="AO38" s="1792"/>
      <c r="AP38" s="1794">
        <f t="array" ref="AP38">IF(COUNT(AI38:AO38)=0,"",AVERAGE(AI38:AO38))</f>
        <v>322.73327500000005</v>
      </c>
      <c r="AQ38" s="385"/>
      <c r="AR38" s="1795">
        <v>247.79299999999998</v>
      </c>
      <c r="AS38" s="1790">
        <v>272.3725</v>
      </c>
      <c r="AT38" s="1788">
        <v>190.03700000000001</v>
      </c>
      <c r="AU38" s="1788">
        <v>221.66099999999997</v>
      </c>
      <c r="AV38" s="1796">
        <v>288.49799999999999</v>
      </c>
      <c r="AW38" s="1791"/>
      <c r="AX38" s="1792"/>
      <c r="AY38" s="1794">
        <f t="array" ref="AY38">IF(COUNT(AR38:AX38)=0,"",AVERAGE(AR38:AX38))</f>
        <v>244.07229999999998</v>
      </c>
      <c r="AZ38" s="385"/>
      <c r="BA38" s="1795">
        <v>270.61799999999999</v>
      </c>
      <c r="BB38" s="1790">
        <v>239.30749999999998</v>
      </c>
      <c r="BC38" s="1788">
        <v>250.14439999999999</v>
      </c>
      <c r="BD38" s="1788"/>
      <c r="BE38" s="1796"/>
      <c r="BF38" s="1791"/>
      <c r="BG38" s="1792"/>
      <c r="BH38" s="1794">
        <f t="array" ref="BH38">IF(COUNT(BA38:BG38)=0,"",AVERAGE(BA38:BG38))</f>
        <v>253.35663333333332</v>
      </c>
      <c r="BI38" s="1786"/>
      <c r="BJ38" s="1795"/>
      <c r="BK38" s="1790"/>
      <c r="BL38" s="1788"/>
      <c r="BM38" s="1788"/>
      <c r="BN38" s="1796">
        <v>200.077</v>
      </c>
      <c r="BO38" s="1791">
        <v>291.63299999999998</v>
      </c>
      <c r="BP38" s="1792">
        <v>143.99799999999999</v>
      </c>
      <c r="BQ38" s="1794">
        <f t="array" ref="BQ38">IF(COUNT(BJ38:BP38)=0,"",AVERAGE(BJ38:BP38))</f>
        <v>211.90266666666665</v>
      </c>
      <c r="BR38" s="385"/>
      <c r="BS38" s="1795">
        <v>211.29250000000002</v>
      </c>
      <c r="BT38" s="1790">
        <v>272.70499999999998</v>
      </c>
      <c r="BU38" s="1788">
        <v>228.67199999999997</v>
      </c>
      <c r="BV38" s="1788">
        <v>282.84249999999997</v>
      </c>
      <c r="BW38" s="1796">
        <v>301.47200000000004</v>
      </c>
      <c r="BX38" s="1791">
        <v>265.5813</v>
      </c>
      <c r="BY38" s="1792">
        <v>371.41539999999998</v>
      </c>
      <c r="BZ38" s="1794">
        <f t="array" ref="BZ38">IF(COUNT(BS38:BY38)=0,"",AVERAGE(BS38:BY38))</f>
        <v>276.28295714285713</v>
      </c>
      <c r="CA38" s="1795">
        <v>339.46929999999998</v>
      </c>
      <c r="CB38" s="1790">
        <v>239.70250000000004</v>
      </c>
      <c r="CC38" s="1788">
        <v>302.0428</v>
      </c>
      <c r="CD38" s="1788">
        <v>299.82349999999997</v>
      </c>
      <c r="CE38" s="1796">
        <v>256.35659999999996</v>
      </c>
      <c r="CF38" s="1791">
        <v>303.55849999999998</v>
      </c>
      <c r="CG38" s="1792">
        <v>346.22300000000001</v>
      </c>
      <c r="CH38" s="1794">
        <f t="array" ref="CH38">IF(COUNT(CA38:CG38)=0,"",AVERAGE(CA38:CG38))</f>
        <v>298.16802857142858</v>
      </c>
      <c r="CI38" s="1795">
        <v>261.31949999999995</v>
      </c>
      <c r="CJ38" s="1790">
        <v>316.46170000000001</v>
      </c>
      <c r="CK38" s="1788">
        <v>276.55399999999997</v>
      </c>
      <c r="CL38" s="1788">
        <v>250.28709999999998</v>
      </c>
      <c r="CM38" s="1796">
        <v>316.90749999999997</v>
      </c>
      <c r="CN38" s="1791">
        <v>298.49099999999999</v>
      </c>
      <c r="CO38" s="1792">
        <v>336.9665</v>
      </c>
      <c r="CP38" s="1793">
        <f t="array" ref="CP38">IF(COUNT(CI38:CO38)=0,"",AVERAGE(CI38:CO38))</f>
        <v>293.85532857142852</v>
      </c>
      <c r="CQ38" s="1473">
        <v>324.97359999999998</v>
      </c>
      <c r="CR38" s="1473">
        <v>305.69169999999997</v>
      </c>
      <c r="CS38" s="1472">
        <v>245.089</v>
      </c>
      <c r="CT38" s="1472">
        <v>259.96899999999999</v>
      </c>
      <c r="CU38" s="1478">
        <v>240.59299999999999</v>
      </c>
      <c r="CV38" s="1474">
        <v>187.2</v>
      </c>
      <c r="CW38" s="1475">
        <v>185.83330000000001</v>
      </c>
      <c r="CX38" s="1476">
        <f t="array" ref="CX38">IF(COUNT(CQ38:CW38)=0,"",AVERAGE(CQ38:CW38))</f>
        <v>249.90708571428573</v>
      </c>
      <c r="CY38" s="1473">
        <v>222.32900000000001</v>
      </c>
      <c r="CZ38" s="1473">
        <v>256.64069999999998</v>
      </c>
      <c r="DA38" s="1472">
        <v>263.61099999999999</v>
      </c>
      <c r="DB38" s="1472">
        <v>359.6</v>
      </c>
      <c r="DC38" s="1478">
        <v>131.55000000000001</v>
      </c>
      <c r="DD38" s="1474"/>
      <c r="DE38" s="1475"/>
      <c r="DF38" s="1477">
        <f t="array" ref="DF38">IF(COUNT(CY38:DE38)=0,"",AVERAGE(CY38:DE38))</f>
        <v>246.74613999999997</v>
      </c>
      <c r="DG38" s="385"/>
      <c r="DH38" s="1473"/>
      <c r="DI38" s="1473"/>
      <c r="DJ38" s="1472"/>
      <c r="DK38" s="1472"/>
      <c r="DL38" s="1478"/>
      <c r="DM38" s="1474"/>
      <c r="DN38" s="1475"/>
      <c r="DO38" s="1477" t="str">
        <f t="array" ref="DO38">IF(COUNT(DH38:DN38)=0,"",AVERAGE(DH38:DN38))</f>
        <v/>
      </c>
      <c r="DP38" s="385"/>
      <c r="DQ38" s="1473"/>
      <c r="DR38" s="1473"/>
      <c r="DS38" s="1472"/>
      <c r="DT38" s="1472"/>
      <c r="DU38" s="1478"/>
      <c r="DV38" s="1474"/>
      <c r="DW38" s="1475"/>
      <c r="DX38" s="1477" t="str">
        <f t="array" ref="DX38">IF(COUNT(DQ38:DW38)=0,"",AVERAGE(DQ38:DW38))</f>
        <v/>
      </c>
      <c r="DY38" s="385"/>
      <c r="DZ38" s="1473"/>
      <c r="EA38" s="1473"/>
      <c r="EB38" s="1472"/>
      <c r="EC38" s="1472"/>
      <c r="ED38" s="1478"/>
      <c r="EE38" s="1474"/>
      <c r="EF38" s="1475"/>
      <c r="EG38" s="1477" t="str">
        <f t="array" ref="EG38">IF(COUNT(DZ38:EF38)=0,"",AVERAGE(DZ38:EF38))</f>
        <v/>
      </c>
      <c r="EH38" s="385"/>
      <c r="EI38" s="1473"/>
      <c r="EJ38" s="1473"/>
      <c r="EK38" s="1472"/>
      <c r="EL38" s="1472"/>
      <c r="EM38" s="1478"/>
      <c r="EN38" s="1474"/>
      <c r="EO38" s="1475"/>
      <c r="EP38" s="1477" t="str">
        <f t="array" ref="EP38">IF(COUNT(EI38:EO38)=0,"",AVERAGE(EI38:EO38))</f>
        <v/>
      </c>
      <c r="EQ38" s="385"/>
    </row>
    <row r="39" spans="1:147" ht="18" customHeight="1">
      <c r="A39" s="1781" t="s">
        <v>166</v>
      </c>
      <c r="B39" s="1782"/>
      <c r="C39" s="1783">
        <v>102.7021</v>
      </c>
      <c r="D39" s="1783">
        <v>122.07859999999999</v>
      </c>
      <c r="E39" s="1783">
        <v>78.755099999999999</v>
      </c>
      <c r="F39" s="1783">
        <v>81.108800000000002</v>
      </c>
      <c r="G39" s="1797">
        <v>83.6648</v>
      </c>
      <c r="H39" s="1798">
        <f t="array" ref="H39">IF(COUNT(B39:G39)=0,"",AVERAGE(B39:G39))</f>
        <v>93.661879999999996</v>
      </c>
      <c r="I39" s="385"/>
      <c r="J39" s="1799">
        <v>99.463499999999996</v>
      </c>
      <c r="K39" s="1788">
        <v>127.0513</v>
      </c>
      <c r="L39" s="1783">
        <v>114.03319999999999</v>
      </c>
      <c r="M39" s="1783">
        <v>77.806399999999996</v>
      </c>
      <c r="N39" s="1783">
        <v>108.0896</v>
      </c>
      <c r="O39" s="1783">
        <v>92.466300000000004</v>
      </c>
      <c r="P39" s="1797">
        <v>76.620900000000006</v>
      </c>
      <c r="Q39" s="1800">
        <f t="array" ref="Q39">IF(COUNT(J39:P39)=0,"",AVERAGE(J39:P39))</f>
        <v>99.361599999999996</v>
      </c>
      <c r="R39" s="385"/>
      <c r="S39" s="1801">
        <v>102.6785</v>
      </c>
      <c r="T39" s="1801">
        <v>72.216499999999996</v>
      </c>
      <c r="U39" s="1783">
        <v>75.007400000000004</v>
      </c>
      <c r="V39" s="1783">
        <v>72.781499999999994</v>
      </c>
      <c r="W39" s="1783">
        <v>81.776200000000003</v>
      </c>
      <c r="X39" s="1791">
        <v>89.824099999999987</v>
      </c>
      <c r="Y39" s="1792">
        <v>86.816099999999992</v>
      </c>
      <c r="Z39" s="1802">
        <f t="array" ref="Z39">IF(COUNT(S39:Y39)=0,"",AVERAGE(S39:Y39))</f>
        <v>83.014328571428564</v>
      </c>
      <c r="AA39" s="1801">
        <v>94.737000000000009</v>
      </c>
      <c r="AB39" s="1801">
        <v>108.3254</v>
      </c>
      <c r="AC39" s="1783">
        <v>94.399500000000003</v>
      </c>
      <c r="AD39" s="1783">
        <v>63.363999999999997</v>
      </c>
      <c r="AE39" s="1783">
        <v>77.524900000000002</v>
      </c>
      <c r="AF39" s="1791">
        <v>90.656299999999987</v>
      </c>
      <c r="AG39" s="1792">
        <v>109.518</v>
      </c>
      <c r="AH39" s="1803">
        <f t="array" ref="AH39">IF(COUNT(AA39:AG39)=0,"",AVERAGE(AA39:AG39))</f>
        <v>91.217871428571442</v>
      </c>
      <c r="AI39" s="1804">
        <v>91.082999999999998</v>
      </c>
      <c r="AJ39" s="1801">
        <v>50.290999999999997</v>
      </c>
      <c r="AK39" s="1783">
        <v>77.531399999999991</v>
      </c>
      <c r="AL39" s="1783">
        <v>61.305000000000007</v>
      </c>
      <c r="AM39" s="1796"/>
      <c r="AN39" s="1791"/>
      <c r="AO39" s="1792"/>
      <c r="AP39" s="1803">
        <f t="array" ref="AP39">IF(COUNT(AI39:AO39)=0,"",AVERAGE(AI39:AO39))</f>
        <v>70.052599999999998</v>
      </c>
      <c r="AQ39" s="385"/>
      <c r="AR39" s="1804">
        <v>93.915199999999999</v>
      </c>
      <c r="AS39" s="1801">
        <v>63.779499999999999</v>
      </c>
      <c r="AT39" s="1783">
        <v>48.6646</v>
      </c>
      <c r="AU39" s="1783">
        <v>110.869</v>
      </c>
      <c r="AV39" s="1796">
        <v>77.941000000000003</v>
      </c>
      <c r="AW39" s="1791"/>
      <c r="AX39" s="1792"/>
      <c r="AY39" s="1803">
        <f t="array" ref="AY39">IF(COUNT(AR39:AX39)=0,"",AVERAGE(AR39:AX39))</f>
        <v>79.033860000000004</v>
      </c>
      <c r="AZ39" s="385"/>
      <c r="BA39" s="1804">
        <v>68.619600000000005</v>
      </c>
      <c r="BB39" s="1801">
        <v>68.744</v>
      </c>
      <c r="BC39" s="1783">
        <v>48.765600000000006</v>
      </c>
      <c r="BD39" s="1783"/>
      <c r="BE39" s="1796"/>
      <c r="BF39" s="1791"/>
      <c r="BG39" s="1792"/>
      <c r="BH39" s="1803">
        <f t="array" ref="BH39">IF(COUNT(BA39:BG39)=0,"",AVERAGE(BA39:BG39))</f>
        <v>62.043066666666675</v>
      </c>
      <c r="BI39" s="1786"/>
      <c r="BJ39" s="1804"/>
      <c r="BK39" s="1801"/>
      <c r="BL39" s="1783"/>
      <c r="BM39" s="1783"/>
      <c r="BN39" s="1796">
        <v>78.147999999999996</v>
      </c>
      <c r="BO39" s="1791">
        <v>69.259</v>
      </c>
      <c r="BP39" s="1792">
        <v>50.281999999999996</v>
      </c>
      <c r="BQ39" s="1803">
        <f t="array" ref="BQ39">IF(COUNT(BJ39:BP39)=0,"",AVERAGE(BJ39:BP39))</f>
        <v>65.896333333333317</v>
      </c>
      <c r="BR39" s="385"/>
      <c r="BS39" s="1804">
        <v>80.974599999999995</v>
      </c>
      <c r="BT39" s="1801">
        <v>76.973500000000001</v>
      </c>
      <c r="BU39" s="1783">
        <v>54.865499999999997</v>
      </c>
      <c r="BV39" s="1783">
        <v>91.600499999999997</v>
      </c>
      <c r="BW39" s="1796">
        <v>70.664699999999996</v>
      </c>
      <c r="BX39" s="1791">
        <v>107.21459999999998</v>
      </c>
      <c r="BY39" s="1792">
        <v>90.604700000000008</v>
      </c>
      <c r="BZ39" s="1803">
        <f t="array" ref="BZ39">IF(COUNT(BS39:BY39)=0,"",AVERAGE(BS39:BY39))</f>
        <v>81.842585714285718</v>
      </c>
      <c r="CA39" s="1804">
        <v>102.60139999999998</v>
      </c>
      <c r="CB39" s="1801">
        <v>61.993499999999997</v>
      </c>
      <c r="CC39" s="1783">
        <v>82.043900000000008</v>
      </c>
      <c r="CD39" s="1783">
        <v>88.201499999999996</v>
      </c>
      <c r="CE39" s="1796">
        <v>104.89609999999999</v>
      </c>
      <c r="CF39" s="1791">
        <v>118.7175</v>
      </c>
      <c r="CG39" s="1792">
        <v>101.30149999999999</v>
      </c>
      <c r="CH39" s="1803">
        <f t="array" ref="CH39">IF(COUNT(CA39:CG39)=0,"",AVERAGE(CA39:CG39))</f>
        <v>94.250771428571426</v>
      </c>
      <c r="CI39" s="1804">
        <v>112.0185</v>
      </c>
      <c r="CJ39" s="1801">
        <v>109.1908</v>
      </c>
      <c r="CK39" s="1783">
        <v>89.544499999999999</v>
      </c>
      <c r="CL39" s="1783">
        <v>101.4102</v>
      </c>
      <c r="CM39" s="1796">
        <v>92.70350000000002</v>
      </c>
      <c r="CN39" s="1791">
        <v>83.88300000000001</v>
      </c>
      <c r="CO39" s="1792">
        <v>105.1525</v>
      </c>
      <c r="CP39" s="1802">
        <f t="array" ref="CP39">IF(COUNT(CI39:CO39)=0,"",AVERAGE(CI39:CO39))</f>
        <v>99.129000000000005</v>
      </c>
      <c r="CQ39" s="1480">
        <v>156.97150000000002</v>
      </c>
      <c r="CR39" s="1480">
        <v>138.24110000000002</v>
      </c>
      <c r="CS39" s="1471">
        <v>125.28450000000001</v>
      </c>
      <c r="CT39" s="1471">
        <v>113.45399999999999</v>
      </c>
      <c r="CU39" s="1478">
        <v>129.447</v>
      </c>
      <c r="CV39" s="1474">
        <v>121.55</v>
      </c>
      <c r="CW39" s="1475">
        <v>68.138999999999996</v>
      </c>
      <c r="CX39" s="1481">
        <f t="array" ref="CX39">IF(COUNT(CQ39:CW39)=0,"",AVERAGE(CQ39:CW39))</f>
        <v>121.86958571428571</v>
      </c>
      <c r="CY39" s="1480">
        <v>102.8005</v>
      </c>
      <c r="CZ39" s="1480">
        <v>97.912000000000006</v>
      </c>
      <c r="DA39" s="1471">
        <v>122.50399999999999</v>
      </c>
      <c r="DB39" s="1471">
        <v>44.92</v>
      </c>
      <c r="DC39" s="1478">
        <v>49.55</v>
      </c>
      <c r="DD39" s="1474"/>
      <c r="DE39" s="1475"/>
      <c r="DF39" s="1482">
        <f t="array" ref="DF39">IF(COUNT(CY39:DE39)=0,"",AVERAGE(CY39:DE39))</f>
        <v>83.537300000000002</v>
      </c>
      <c r="DG39" s="385"/>
      <c r="DH39" s="1480"/>
      <c r="DI39" s="1480"/>
      <c r="DJ39" s="1471"/>
      <c r="DK39" s="1471"/>
      <c r="DL39" s="1478"/>
      <c r="DM39" s="1474"/>
      <c r="DN39" s="1475"/>
      <c r="DO39" s="1482" t="str">
        <f t="array" ref="DO39">IF(COUNT(DH39:DN39)=0,"",AVERAGE(DH39:DN39))</f>
        <v/>
      </c>
      <c r="DP39" s="385"/>
      <c r="DQ39" s="1480"/>
      <c r="DR39" s="1480"/>
      <c r="DS39" s="1471"/>
      <c r="DT39" s="1471"/>
      <c r="DU39" s="1478"/>
      <c r="DV39" s="1474"/>
      <c r="DW39" s="1475"/>
      <c r="DX39" s="1482" t="str">
        <f t="array" ref="DX39">IF(COUNT(DQ39:DW39)=0,"",AVERAGE(DQ39:DW39))</f>
        <v/>
      </c>
      <c r="DY39" s="385"/>
      <c r="DZ39" s="1480"/>
      <c r="EA39" s="1480"/>
      <c r="EB39" s="1471"/>
      <c r="EC39" s="1471"/>
      <c r="ED39" s="1478"/>
      <c r="EE39" s="1474"/>
      <c r="EF39" s="1475"/>
      <c r="EG39" s="1482" t="str">
        <f t="array" ref="EG39">IF(COUNT(DZ39:EF39)=0,"",AVERAGE(DZ39:EF39))</f>
        <v/>
      </c>
      <c r="EH39" s="385"/>
      <c r="EI39" s="1480"/>
      <c r="EJ39" s="1480"/>
      <c r="EK39" s="1471"/>
      <c r="EL39" s="1471"/>
      <c r="EM39" s="1478"/>
      <c r="EN39" s="1474"/>
      <c r="EO39" s="1475"/>
      <c r="EP39" s="1482" t="str">
        <f t="array" ref="EP39">IF(COUNT(EI39:EO39)=0,"",AVERAGE(EI39:EO39))</f>
        <v/>
      </c>
      <c r="EQ39" s="385"/>
    </row>
    <row r="40" spans="1:147" ht="18" customHeight="1">
      <c r="A40" s="1781" t="s">
        <v>167</v>
      </c>
      <c r="B40" s="1782"/>
      <c r="C40" s="1783">
        <v>73.397999999999996</v>
      </c>
      <c r="D40" s="1783">
        <v>100.587</v>
      </c>
      <c r="E40" s="1783">
        <v>42.416200000000003</v>
      </c>
      <c r="F40" s="1788">
        <v>96.026600000000002</v>
      </c>
      <c r="G40" s="1797">
        <v>76.238</v>
      </c>
      <c r="H40" s="1798">
        <f t="array" ref="H40">IF(COUNT(B40:G40)=0,"",AVERAGE(B40:G40))</f>
        <v>77.733160000000012</v>
      </c>
      <c r="I40" s="385"/>
      <c r="J40" s="1799">
        <v>57.241999999999997</v>
      </c>
      <c r="K40" s="1783">
        <v>79.567899999999995</v>
      </c>
      <c r="L40" s="1783">
        <v>79.308599999999998</v>
      </c>
      <c r="M40" s="1783">
        <v>41.192399999999999</v>
      </c>
      <c r="N40" s="1788">
        <v>100.899</v>
      </c>
      <c r="O40" s="1783">
        <v>50.22</v>
      </c>
      <c r="P40" s="1784">
        <v>77.534599999999998</v>
      </c>
      <c r="Q40" s="1789">
        <f t="array" ref="Q40">IF(COUNT(J40:P40)=0,"",AVERAGE(J40:P40))</f>
        <v>69.423500000000004</v>
      </c>
      <c r="R40" s="385"/>
      <c r="S40" s="1801">
        <v>84.6661</v>
      </c>
      <c r="T40" s="1801">
        <v>50.283999999999999</v>
      </c>
      <c r="U40" s="1783">
        <v>77.931100000000001</v>
      </c>
      <c r="V40" s="1783">
        <v>51.621000000000002</v>
      </c>
      <c r="W40" s="1788">
        <v>55.211200000000012</v>
      </c>
      <c r="X40" s="1791">
        <v>40.683300000000003</v>
      </c>
      <c r="Y40" s="1792">
        <v>67.459000000000003</v>
      </c>
      <c r="Z40" s="1802">
        <f t="array" ref="Z40">IF(COUNT(S40:Y40)=0,"",AVERAGE(S40:Y40))</f>
        <v>61.122242857142858</v>
      </c>
      <c r="AA40" s="1801">
        <v>63.570999999999998</v>
      </c>
      <c r="AB40" s="1801">
        <v>115.8612</v>
      </c>
      <c r="AC40" s="1783">
        <v>57.079000000000001</v>
      </c>
      <c r="AD40" s="1783">
        <v>38.380499999999998</v>
      </c>
      <c r="AE40" s="1788">
        <v>41.077399999999997</v>
      </c>
      <c r="AF40" s="1791">
        <v>38.6496</v>
      </c>
      <c r="AG40" s="1792">
        <v>27.46</v>
      </c>
      <c r="AH40" s="1803">
        <f t="array" ref="AH40">IF(COUNT(AA40:AG40)=0,"",AVERAGE(AA40:AG40))</f>
        <v>54.58267142857143</v>
      </c>
      <c r="AI40" s="1804">
        <v>53.162999999999997</v>
      </c>
      <c r="AJ40" s="1801">
        <v>24.178999999999998</v>
      </c>
      <c r="AK40" s="1783">
        <v>66.115899999999996</v>
      </c>
      <c r="AL40" s="1783">
        <v>44.363000000000007</v>
      </c>
      <c r="AM40" s="1796"/>
      <c r="AN40" s="1791"/>
      <c r="AO40" s="1792"/>
      <c r="AP40" s="1803">
        <f t="array" ref="AP40">IF(COUNT(AI40:AO40)=0,"",AVERAGE(AI40:AO40))</f>
        <v>46.955224999999999</v>
      </c>
      <c r="AQ40" s="385"/>
      <c r="AR40" s="1804">
        <v>61.971000000000004</v>
      </c>
      <c r="AS40" s="1801">
        <v>71.228499999999997</v>
      </c>
      <c r="AT40" s="1783">
        <v>11.648200000000001</v>
      </c>
      <c r="AU40" s="1783">
        <v>54.821999999999996</v>
      </c>
      <c r="AV40" s="1796">
        <v>66.49199999999999</v>
      </c>
      <c r="AW40" s="1791"/>
      <c r="AX40" s="1792"/>
      <c r="AY40" s="1803">
        <f t="array" ref="AY40">IF(COUNT(AR40:AX40)=0,"",AVERAGE(AR40:AX40))</f>
        <v>53.232340000000001</v>
      </c>
      <c r="AZ40" s="385"/>
      <c r="BA40" s="1804">
        <v>56.008400000000009</v>
      </c>
      <c r="BB40" s="1801">
        <v>29.1965</v>
      </c>
      <c r="BC40" s="1783">
        <v>15.338799999999999</v>
      </c>
      <c r="BD40" s="1783"/>
      <c r="BE40" s="1796"/>
      <c r="BF40" s="1791"/>
      <c r="BG40" s="1792"/>
      <c r="BH40" s="1803">
        <f t="array" ref="BH40">IF(COUNT(BA40:BG40)=0,"",AVERAGE(BA40:BG40))</f>
        <v>33.514566666666667</v>
      </c>
      <c r="BI40" s="1786"/>
      <c r="BJ40" s="1804"/>
      <c r="BK40" s="1801"/>
      <c r="BL40" s="1783"/>
      <c r="BM40" s="1783"/>
      <c r="BN40" s="1796">
        <v>34.557000000000002</v>
      </c>
      <c r="BO40" s="1791">
        <v>26.464000000000002</v>
      </c>
      <c r="BP40" s="1792">
        <v>36.155999999999999</v>
      </c>
      <c r="BQ40" s="1803">
        <f t="array" ref="BQ40">IF(COUNT(BJ40:BP40)=0,"",AVERAGE(BJ40:BP40))</f>
        <v>32.392333333333333</v>
      </c>
      <c r="BR40" s="385"/>
      <c r="BS40" s="1804">
        <v>27.847899999999999</v>
      </c>
      <c r="BT40" s="1801">
        <v>25.994000000000003</v>
      </c>
      <c r="BU40" s="1783">
        <v>22.990400000000001</v>
      </c>
      <c r="BV40" s="1783">
        <v>34.332099999999997</v>
      </c>
      <c r="BW40" s="1796">
        <v>32.689</v>
      </c>
      <c r="BX40" s="1791">
        <v>131.19209999999998</v>
      </c>
      <c r="BY40" s="1792">
        <v>32.727400000000003</v>
      </c>
      <c r="BZ40" s="1803">
        <f t="array" ref="BZ40">IF(COUNT(BS40:BY40)=0,"",AVERAGE(BS40:BY40))</f>
        <v>43.967557142857132</v>
      </c>
      <c r="CA40" s="1804">
        <v>63.234299999999998</v>
      </c>
      <c r="CB40" s="1801">
        <v>23.3385</v>
      </c>
      <c r="CC40" s="1783">
        <v>49.5518</v>
      </c>
      <c r="CD40" s="1783">
        <v>65.263499999999993</v>
      </c>
      <c r="CE40" s="1796">
        <v>81.341599999999985</v>
      </c>
      <c r="CF40" s="1791">
        <v>84.626499999999993</v>
      </c>
      <c r="CG40" s="1792">
        <v>47.267000000000003</v>
      </c>
      <c r="CH40" s="1803">
        <f t="array" ref="CH40">IF(COUNT(CA40:CG40)=0,"",AVERAGE(CA40:CG40))</f>
        <v>59.231885714285703</v>
      </c>
      <c r="CI40" s="1804">
        <v>109.1097</v>
      </c>
      <c r="CJ40" s="1801">
        <v>61.978299999999997</v>
      </c>
      <c r="CK40" s="1783">
        <v>68.66</v>
      </c>
      <c r="CL40" s="1783">
        <v>75.707899999999995</v>
      </c>
      <c r="CM40" s="1796">
        <v>53.994500000000002</v>
      </c>
      <c r="CN40" s="1791">
        <v>81.415500000000009</v>
      </c>
      <c r="CO40" s="1792">
        <v>72.595499999999987</v>
      </c>
      <c r="CP40" s="1802">
        <f t="array" ref="CP40">IF(COUNT(CI40:CO40)=0,"",AVERAGE(CI40:CO40))</f>
        <v>74.780200000000008</v>
      </c>
      <c r="CQ40" s="1480">
        <v>100.16210000000002</v>
      </c>
      <c r="CR40" s="1480">
        <v>117.83549999999998</v>
      </c>
      <c r="CS40" s="1471">
        <v>88.519999999999982</v>
      </c>
      <c r="CT40" s="1471">
        <v>56.674999999999997</v>
      </c>
      <c r="CU40" s="1478">
        <v>99.505999999999986</v>
      </c>
      <c r="CV40" s="1474">
        <v>138.69999999999999</v>
      </c>
      <c r="CW40" s="1475">
        <v>29.367800000000003</v>
      </c>
      <c r="CX40" s="1481">
        <f t="array" ref="CX40">IF(COUNT(CQ40:CW40)=0,"",AVERAGE(CQ40:CW40))</f>
        <v>90.109485714285711</v>
      </c>
      <c r="CY40" s="1480">
        <v>76.824399999999997</v>
      </c>
      <c r="CZ40" s="1480">
        <v>76.336199999999991</v>
      </c>
      <c r="DA40" s="1471">
        <v>52.705000000000005</v>
      </c>
      <c r="DB40" s="1471">
        <v>49.72</v>
      </c>
      <c r="DC40" s="1478">
        <v>38.25</v>
      </c>
      <c r="DD40" s="1474"/>
      <c r="DE40" s="1475"/>
      <c r="DF40" s="1482">
        <f t="array" ref="DF40">IF(COUNT(CY40:DE40)=0,"",AVERAGE(CY40:DE40))</f>
        <v>58.767119999999998</v>
      </c>
      <c r="DG40" s="385"/>
      <c r="DH40" s="1480"/>
      <c r="DI40" s="1480"/>
      <c r="DJ40" s="1471"/>
      <c r="DK40" s="1471"/>
      <c r="DL40" s="1478"/>
      <c r="DM40" s="1474"/>
      <c r="DN40" s="1475"/>
      <c r="DO40" s="1482" t="str">
        <f t="array" ref="DO40">IF(COUNT(DH40:DN40)=0,"",AVERAGE(DH40:DN40))</f>
        <v/>
      </c>
      <c r="DP40" s="385"/>
      <c r="DQ40" s="1480"/>
      <c r="DR40" s="1480"/>
      <c r="DS40" s="1471"/>
      <c r="DT40" s="1471"/>
      <c r="DU40" s="1478"/>
      <c r="DV40" s="1474"/>
      <c r="DW40" s="1475"/>
      <c r="DX40" s="1482" t="str">
        <f t="array" ref="DX40">IF(COUNT(DQ40:DW40)=0,"",AVERAGE(DQ40:DW40))</f>
        <v/>
      </c>
      <c r="DY40" s="385"/>
      <c r="DZ40" s="1480"/>
      <c r="EA40" s="1480"/>
      <c r="EB40" s="1471"/>
      <c r="EC40" s="1471"/>
      <c r="ED40" s="1478"/>
      <c r="EE40" s="1474"/>
      <c r="EF40" s="1475"/>
      <c r="EG40" s="1482" t="str">
        <f t="array" ref="EG40">IF(COUNT(DZ40:EF40)=0,"",AVERAGE(DZ40:EF40))</f>
        <v/>
      </c>
      <c r="EH40" s="385"/>
      <c r="EI40" s="1480"/>
      <c r="EJ40" s="1480"/>
      <c r="EK40" s="1471"/>
      <c r="EL40" s="1471"/>
      <c r="EM40" s="1478"/>
      <c r="EN40" s="1474"/>
      <c r="EO40" s="1475"/>
      <c r="EP40" s="1482" t="str">
        <f t="array" ref="EP40">IF(COUNT(EI40:EO40)=0,"",AVERAGE(EI40:EO40))</f>
        <v/>
      </c>
      <c r="EQ40" s="385"/>
    </row>
    <row r="41" spans="1:147" ht="18" customHeight="1">
      <c r="A41" s="1781" t="s">
        <v>194</v>
      </c>
      <c r="B41" s="1782"/>
      <c r="C41" s="1783">
        <v>2216.3827999999999</v>
      </c>
      <c r="D41" s="1783">
        <v>3168.9857999999999</v>
      </c>
      <c r="E41" s="1783">
        <v>1829.0909999999999</v>
      </c>
      <c r="F41" s="1783">
        <v>2340.7321999999999</v>
      </c>
      <c r="G41" s="1797">
        <v>2476.5007999999998</v>
      </c>
      <c r="H41" s="1798">
        <f t="array" ref="H41">IF(COUNT(B41:G41)=0,"",AVERAGE(B41:G41))</f>
        <v>2406.3385200000002</v>
      </c>
      <c r="I41" s="385"/>
      <c r="J41" s="1799">
        <v>2639.7528000000002</v>
      </c>
      <c r="K41" s="1783">
        <v>2688.2606999999998</v>
      </c>
      <c r="L41" s="1788">
        <v>2721.5706</v>
      </c>
      <c r="M41" s="1783">
        <v>2522.2556</v>
      </c>
      <c r="N41" s="1783">
        <v>2828.3762000000002</v>
      </c>
      <c r="O41" s="1783">
        <v>2282.8595999999998</v>
      </c>
      <c r="P41" s="1797">
        <v>2355.3717999999999</v>
      </c>
      <c r="Q41" s="1800">
        <f t="array" ref="Q41">IF(COUNT(J41:P41)=0,"",AVERAGE(J41:P41))</f>
        <v>2576.9210428571428</v>
      </c>
      <c r="R41" s="385"/>
      <c r="S41" s="1801">
        <v>2859.6968999999999</v>
      </c>
      <c r="T41" s="1783">
        <v>2080.71</v>
      </c>
      <c r="U41" s="1788">
        <v>2546.7827000000002</v>
      </c>
      <c r="V41" s="1783">
        <v>2004.835</v>
      </c>
      <c r="W41" s="1783">
        <v>2102.2768000000001</v>
      </c>
      <c r="X41" s="1783">
        <v>1862.9737</v>
      </c>
      <c r="Y41" s="1797">
        <v>2411.8845999999999</v>
      </c>
      <c r="Z41" s="1802">
        <f t="array" ref="Z41">IF(COUNT(S41:Y41)=0,"",AVERAGE(S41:Y41))</f>
        <v>2267.0228142857145</v>
      </c>
      <c r="AA41" s="1805">
        <v>2616.8910000000001</v>
      </c>
      <c r="AB41" s="1806">
        <v>3113.1923999999999</v>
      </c>
      <c r="AC41" s="1788">
        <v>2543.4090000000001</v>
      </c>
      <c r="AD41" s="1783">
        <v>1962.7225000000001</v>
      </c>
      <c r="AE41" s="1783">
        <v>2427.0985999999998</v>
      </c>
      <c r="AF41" s="1783">
        <v>1762.8340000000001</v>
      </c>
      <c r="AG41" s="1797">
        <v>2113.86</v>
      </c>
      <c r="AH41" s="1803">
        <f t="array" ref="AH41">IF(COUNT(AA41:AG41)=0,"",AVERAGE(AA41:AG41))</f>
        <v>2362.8582142857144</v>
      </c>
      <c r="AI41" s="1804">
        <v>2614.1469999999999</v>
      </c>
      <c r="AJ41" s="1783">
        <v>1509.4190000000001</v>
      </c>
      <c r="AK41" s="1788">
        <v>2002.9291000000001</v>
      </c>
      <c r="AL41" s="1783">
        <v>1848.4670000000001</v>
      </c>
      <c r="AM41" s="1796"/>
      <c r="AN41" s="1783"/>
      <c r="AO41" s="1797"/>
      <c r="AP41" s="1803">
        <f t="array" ref="AP41">IF(COUNT(AI41:AO41)=0,"",AVERAGE(AI41:AO41))</f>
        <v>1993.7405250000002</v>
      </c>
      <c r="AQ41" s="385"/>
      <c r="AR41" s="1804">
        <v>1924.5717999999999</v>
      </c>
      <c r="AS41" s="1783">
        <v>1985.6644999999999</v>
      </c>
      <c r="AT41" s="1788">
        <v>1059.6402</v>
      </c>
      <c r="AU41" s="1783">
        <v>1823.5179999999998</v>
      </c>
      <c r="AV41" s="1796">
        <v>2064.1839999999997</v>
      </c>
      <c r="AW41" s="1783"/>
      <c r="AX41" s="1797"/>
      <c r="AY41" s="1803">
        <f t="array" ref="AY41">IF(COUNT(AR41:AX41)=0,"",AVERAGE(AR41:AX41))</f>
        <v>1771.5156999999999</v>
      </c>
      <c r="AZ41" s="385"/>
      <c r="BA41" s="1804">
        <v>1861.0260000000001</v>
      </c>
      <c r="BB41" s="1783">
        <v>1494.9744999999998</v>
      </c>
      <c r="BC41" s="1788">
        <v>1333.6891999999998</v>
      </c>
      <c r="BD41" s="1783"/>
      <c r="BE41" s="1796"/>
      <c r="BF41" s="1783"/>
      <c r="BG41" s="1797"/>
      <c r="BH41" s="1803">
        <f t="array" ref="BH41">IF(COUNT(BA41:BG41)=0,"",AVERAGE(BA41:BG41))</f>
        <v>1563.2299</v>
      </c>
      <c r="BI41" s="1786"/>
      <c r="BJ41" s="1804"/>
      <c r="BK41" s="1783"/>
      <c r="BL41" s="1788"/>
      <c r="BM41" s="1783"/>
      <c r="BN41" s="1796">
        <v>1423.913</v>
      </c>
      <c r="BO41" s="1783">
        <v>1681.7439999999999</v>
      </c>
      <c r="BP41" s="1797">
        <v>1102.5239999999999</v>
      </c>
      <c r="BQ41" s="1803">
        <f t="array" ref="BQ41">IF(COUNT(BJ41:BP41)=0,"",AVERAGE(BJ41:BP41))</f>
        <v>1402.7270000000001</v>
      </c>
      <c r="BR41" s="385"/>
      <c r="BS41" s="1804">
        <v>1419.6995000000002</v>
      </c>
      <c r="BT41" s="1783">
        <v>1632.6599999999999</v>
      </c>
      <c r="BU41" s="1788">
        <v>1341.0636</v>
      </c>
      <c r="BV41" s="1783">
        <v>1806.7608999999998</v>
      </c>
      <c r="BW41" s="1796">
        <v>1782.7478000000001</v>
      </c>
      <c r="BX41" s="1783">
        <v>2671.9124999999995</v>
      </c>
      <c r="BY41" s="1797">
        <v>2142.627</v>
      </c>
      <c r="BZ41" s="1803">
        <f t="array" ref="BZ41">IF(COUNT(BS41:BY41)=0,"",AVERAGE(BS41:BY41))</f>
        <v>1828.2101857142857</v>
      </c>
      <c r="CA41" s="1804">
        <v>2337.3914999999997</v>
      </c>
      <c r="CB41" s="1783">
        <v>1416.8305</v>
      </c>
      <c r="CC41" s="1788">
        <v>1982.3130000000001</v>
      </c>
      <c r="CD41" s="1783">
        <v>2139.4714999999997</v>
      </c>
      <c r="CE41" s="1796">
        <v>2177.0851999999995</v>
      </c>
      <c r="CF41" s="1783">
        <v>2450.7424999999998</v>
      </c>
      <c r="CG41" s="1797">
        <v>2215.5010000000002</v>
      </c>
      <c r="CH41" s="1803">
        <f t="array" ref="CH41">IF(COUNT(CA41:CG41)=0,"",AVERAGE(CA41:CG41))</f>
        <v>2102.7621714285715</v>
      </c>
      <c r="CI41" s="1804">
        <v>2475.3392999999996</v>
      </c>
      <c r="CJ41" s="1783">
        <v>2260.4147000000003</v>
      </c>
      <c r="CK41" s="1788">
        <v>2082.3339999999998</v>
      </c>
      <c r="CL41" s="1783">
        <v>2088.1603</v>
      </c>
      <c r="CM41" s="1796">
        <v>2124.3944999999999</v>
      </c>
      <c r="CN41" s="1783">
        <v>2262.2355000000002</v>
      </c>
      <c r="CO41" s="1797">
        <v>2421.8355000000001</v>
      </c>
      <c r="CP41" s="1802">
        <f t="array" ref="CP41">IF(COUNT(CI41:CO41)=0,"",AVERAGE(CI41:CO41))</f>
        <v>2244.9591142857143</v>
      </c>
      <c r="CQ41" s="1480">
        <v>2829.2393000000002</v>
      </c>
      <c r="CR41" s="1471">
        <v>2836.2506999999996</v>
      </c>
      <c r="CS41" s="1472">
        <v>2278.174</v>
      </c>
      <c r="CT41" s="1471">
        <v>2003.7670000000001</v>
      </c>
      <c r="CU41" s="1478">
        <v>2375.7139999999999</v>
      </c>
      <c r="CV41" s="1471">
        <v>2483.3000000000002</v>
      </c>
      <c r="CW41" s="1479">
        <v>1280.1994</v>
      </c>
      <c r="CX41" s="1481">
        <f t="array" ref="CX41">IF(COUNT(CQ41:CW41)=0,"",AVERAGE(CQ41:CW41))</f>
        <v>2298.0920571428569</v>
      </c>
      <c r="CY41" s="1480">
        <v>1991.9376</v>
      </c>
      <c r="CZ41" s="1471">
        <v>2105.2365999999997</v>
      </c>
      <c r="DA41" s="1472">
        <v>2018.8050000000001</v>
      </c>
      <c r="DB41" s="1471">
        <v>2065.5600000000004</v>
      </c>
      <c r="DC41" s="1478">
        <v>1068.6500000000001</v>
      </c>
      <c r="DD41" s="1471"/>
      <c r="DE41" s="1479"/>
      <c r="DF41" s="1482">
        <f t="array" ref="DF41">IF(COUNT(CY41:DE41)=0,"",AVERAGE(CY41:DE41))</f>
        <v>1850.0378400000002</v>
      </c>
      <c r="DG41" s="385"/>
      <c r="DH41" s="1480"/>
      <c r="DI41" s="1471"/>
      <c r="DJ41" s="1472"/>
      <c r="DK41" s="1471"/>
      <c r="DL41" s="1478"/>
      <c r="DM41" s="1471"/>
      <c r="DN41" s="1479"/>
      <c r="DO41" s="1482" t="str">
        <f t="array" ref="DO41">IF(COUNT(DH41:DN41)=0,"",AVERAGE(DH41:DN41))</f>
        <v/>
      </c>
      <c r="DP41" s="385"/>
      <c r="DQ41" s="1480"/>
      <c r="DR41" s="1471"/>
      <c r="DS41" s="1472"/>
      <c r="DT41" s="1471"/>
      <c r="DU41" s="1478"/>
      <c r="DV41" s="1471"/>
      <c r="DW41" s="1479"/>
      <c r="DX41" s="1482" t="str">
        <f t="array" ref="DX41">IF(COUNT(DQ41:DW41)=0,"",AVERAGE(DQ41:DW41))</f>
        <v/>
      </c>
      <c r="DY41" s="385"/>
      <c r="DZ41" s="1480"/>
      <c r="EA41" s="1471"/>
      <c r="EB41" s="1472"/>
      <c r="EC41" s="1471"/>
      <c r="ED41" s="1478"/>
      <c r="EE41" s="1471"/>
      <c r="EF41" s="1479"/>
      <c r="EG41" s="1482" t="str">
        <f t="array" ref="EG41">IF(COUNT(DZ41:EF41)=0,"",AVERAGE(DZ41:EF41))</f>
        <v/>
      </c>
      <c r="EH41" s="385"/>
      <c r="EI41" s="1480"/>
      <c r="EJ41" s="1471"/>
      <c r="EK41" s="1472"/>
      <c r="EL41" s="1471"/>
      <c r="EM41" s="1478"/>
      <c r="EN41" s="1471"/>
      <c r="EO41" s="1479"/>
      <c r="EP41" s="1482" t="str">
        <f t="array" ref="EP41">IF(COUNT(EI41:EO41)=0,"",AVERAGE(EI41:EO41))</f>
        <v/>
      </c>
      <c r="EQ41" s="385"/>
    </row>
    <row r="42" spans="1:147" ht="18" customHeight="1">
      <c r="A42" s="1320"/>
      <c r="B42" s="1321"/>
      <c r="C42" s="1322"/>
      <c r="D42" s="1323"/>
      <c r="E42" s="1323"/>
      <c r="F42" s="1322"/>
      <c r="G42" s="1324"/>
      <c r="H42" s="1325"/>
      <c r="I42" s="390"/>
      <c r="J42" s="1321"/>
      <c r="K42" s="1322"/>
      <c r="L42" s="1322"/>
      <c r="M42" s="1322"/>
      <c r="N42" s="1322"/>
      <c r="O42" s="1322"/>
      <c r="P42" s="1324"/>
      <c r="Q42" s="1326"/>
      <c r="R42" s="390"/>
      <c r="S42" s="1327"/>
      <c r="T42" s="1322"/>
      <c r="U42" s="1322"/>
      <c r="V42" s="1322"/>
      <c r="W42" s="1322"/>
      <c r="X42" s="1322"/>
      <c r="Y42" s="1324"/>
      <c r="Z42" s="1328"/>
      <c r="AA42" s="1327"/>
      <c r="AB42" s="1322"/>
      <c r="AC42" s="1322"/>
      <c r="AD42" s="1322"/>
      <c r="AE42" s="1322"/>
      <c r="AF42" s="1322"/>
      <c r="AG42" s="1324"/>
      <c r="AH42" s="1326"/>
      <c r="AI42" s="1329"/>
      <c r="AJ42" s="1322"/>
      <c r="AK42" s="1322"/>
      <c r="AL42" s="1322"/>
      <c r="AM42" s="1322"/>
      <c r="AN42" s="1322"/>
      <c r="AO42" s="1324"/>
      <c r="AP42" s="1326"/>
      <c r="AQ42" s="390"/>
      <c r="AR42" s="1329"/>
      <c r="AS42" s="1322"/>
      <c r="AT42" s="1322"/>
      <c r="AU42" s="1322"/>
      <c r="AV42" s="1322"/>
      <c r="AW42" s="1322"/>
      <c r="AX42" s="1324"/>
      <c r="AY42" s="1326"/>
      <c r="AZ42" s="390"/>
      <c r="BA42" s="1329"/>
      <c r="BB42" s="1322"/>
      <c r="BC42" s="1322"/>
      <c r="BD42" s="1322"/>
      <c r="BE42" s="1322"/>
      <c r="BF42" s="1322"/>
      <c r="BG42" s="1324"/>
      <c r="BH42" s="1326"/>
      <c r="BI42" s="390"/>
      <c r="BJ42" s="1329"/>
      <c r="BK42" s="1322"/>
      <c r="BL42" s="1322"/>
      <c r="BM42" s="1322"/>
      <c r="BN42" s="1322"/>
      <c r="BO42" s="1322"/>
      <c r="BP42" s="1324"/>
      <c r="BQ42" s="1326"/>
      <c r="BR42" s="390"/>
      <c r="BS42" s="1329"/>
      <c r="BT42" s="1322"/>
      <c r="BU42" s="1322"/>
      <c r="BV42" s="1322"/>
      <c r="BW42" s="1322"/>
      <c r="BX42" s="1322"/>
      <c r="BY42" s="1324"/>
      <c r="BZ42" s="1328"/>
      <c r="CA42" s="1327"/>
      <c r="CB42" s="1322"/>
      <c r="CC42" s="1322"/>
      <c r="CD42" s="1322"/>
      <c r="CE42" s="1322"/>
      <c r="CF42" s="1322"/>
      <c r="CG42" s="1324"/>
      <c r="CH42" s="1328"/>
      <c r="CI42" s="1327"/>
      <c r="CJ42" s="1322"/>
      <c r="CK42" s="1322"/>
      <c r="CL42" s="1322"/>
      <c r="CM42" s="1322"/>
      <c r="CN42" s="1322"/>
      <c r="CO42" s="1324"/>
      <c r="CP42" s="1328"/>
      <c r="CQ42" s="1327"/>
      <c r="CR42" s="1322"/>
      <c r="CS42" s="1322"/>
      <c r="CT42" s="1322"/>
      <c r="CU42" s="1322"/>
      <c r="CV42" s="1322"/>
      <c r="CW42" s="1324"/>
      <c r="CX42" s="1328"/>
      <c r="CY42" s="1327"/>
      <c r="CZ42" s="1322"/>
      <c r="DA42" s="1322"/>
      <c r="DB42" s="1322"/>
      <c r="DC42" s="1322"/>
      <c r="DD42" s="1322"/>
      <c r="DE42" s="1324"/>
      <c r="DF42" s="1326"/>
      <c r="DG42" s="390"/>
      <c r="DH42" s="1327"/>
      <c r="DI42" s="1322"/>
      <c r="DJ42" s="1322"/>
      <c r="DK42" s="1322"/>
      <c r="DL42" s="1322"/>
      <c r="DM42" s="1322"/>
      <c r="DN42" s="1324"/>
      <c r="DO42" s="1326"/>
      <c r="DP42" s="390"/>
      <c r="DQ42" s="1327"/>
      <c r="DR42" s="1322"/>
      <c r="DS42" s="1322"/>
      <c r="DT42" s="1322"/>
      <c r="DU42" s="1322"/>
      <c r="DV42" s="1322"/>
      <c r="DW42" s="1324"/>
      <c r="DX42" s="1326"/>
      <c r="DY42" s="390"/>
      <c r="DZ42" s="1327"/>
      <c r="EA42" s="1322"/>
      <c r="EB42" s="1322"/>
      <c r="EC42" s="1322"/>
      <c r="ED42" s="1322"/>
      <c r="EE42" s="1322"/>
      <c r="EF42" s="1324"/>
      <c r="EG42" s="1326"/>
      <c r="EH42" s="390"/>
      <c r="EI42" s="1327"/>
      <c r="EJ42" s="1322"/>
      <c r="EK42" s="1322"/>
      <c r="EL42" s="1322"/>
      <c r="EM42" s="1322"/>
      <c r="EN42" s="1322"/>
      <c r="EO42" s="1324"/>
      <c r="EP42" s="1326"/>
      <c r="EQ42" s="390"/>
    </row>
    <row r="43" spans="1:147" s="1840" customFormat="1" ht="31" customHeight="1">
      <c r="A43" s="1483" t="s">
        <v>149</v>
      </c>
      <c r="B43" s="1953"/>
      <c r="C43" s="1936"/>
      <c r="D43" s="1936"/>
      <c r="E43" s="1936"/>
      <c r="F43" s="1936"/>
      <c r="G43" s="1937"/>
      <c r="H43" s="1835" t="s">
        <v>150</v>
      </c>
      <c r="I43" s="1836"/>
      <c r="J43" s="1935" t="s">
        <v>151</v>
      </c>
      <c r="K43" s="1936"/>
      <c r="L43" s="1936"/>
      <c r="M43" s="1936"/>
      <c r="N43" s="1936"/>
      <c r="O43" s="1936"/>
      <c r="P43" s="1937"/>
      <c r="Q43" s="1837" t="s">
        <v>152</v>
      </c>
      <c r="R43" s="1836"/>
      <c r="S43" s="1935" t="s">
        <v>151</v>
      </c>
      <c r="T43" s="1936"/>
      <c r="U43" s="1936"/>
      <c r="V43" s="1936"/>
      <c r="W43" s="1936"/>
      <c r="X43" s="1936"/>
      <c r="Y43" s="1937"/>
      <c r="Z43" s="1834" t="s">
        <v>153</v>
      </c>
      <c r="AA43" s="1935"/>
      <c r="AB43" s="1936"/>
      <c r="AC43" s="1936"/>
      <c r="AD43" s="1936"/>
      <c r="AE43" s="1936"/>
      <c r="AF43" s="1936"/>
      <c r="AG43" s="1937"/>
      <c r="AH43" s="1484" t="s">
        <v>154</v>
      </c>
      <c r="AI43" s="1935" t="s">
        <v>155</v>
      </c>
      <c r="AJ43" s="1904"/>
      <c r="AK43" s="1936"/>
      <c r="AL43" s="1936"/>
      <c r="AM43" s="1936"/>
      <c r="AN43" s="1936"/>
      <c r="AO43" s="1937"/>
      <c r="AP43" s="1484" t="s">
        <v>156</v>
      </c>
      <c r="AQ43" s="1836"/>
      <c r="AR43" s="1935" t="s">
        <v>157</v>
      </c>
      <c r="AS43" s="1904"/>
      <c r="AT43" s="1936"/>
      <c r="AU43" s="1936"/>
      <c r="AV43" s="1936"/>
      <c r="AW43" s="1936"/>
      <c r="AX43" s="1937"/>
      <c r="AY43" s="1838" t="s">
        <v>432</v>
      </c>
      <c r="AZ43" s="1836"/>
      <c r="BA43" s="1935" t="s">
        <v>158</v>
      </c>
      <c r="BB43" s="1904"/>
      <c r="BC43" s="1936"/>
      <c r="BD43" s="1936"/>
      <c r="BE43" s="1936"/>
      <c r="BF43" s="1936"/>
      <c r="BG43" s="1937"/>
      <c r="BH43" s="1484" t="s">
        <v>429</v>
      </c>
      <c r="BI43" s="1836"/>
      <c r="BJ43" s="1935" t="s">
        <v>158</v>
      </c>
      <c r="BK43" s="1904"/>
      <c r="BL43" s="1936"/>
      <c r="BM43" s="1936"/>
      <c r="BN43" s="1936"/>
      <c r="BO43" s="1936"/>
      <c r="BP43" s="1937"/>
      <c r="BQ43" s="1484" t="s">
        <v>431</v>
      </c>
      <c r="BR43" s="1836"/>
      <c r="BS43" s="1935" t="s">
        <v>155</v>
      </c>
      <c r="BT43" s="1904"/>
      <c r="BU43" s="1936"/>
      <c r="BV43" s="1936"/>
      <c r="BW43" s="1936"/>
      <c r="BX43" s="1936"/>
      <c r="BY43" s="1937"/>
      <c r="BZ43" s="1839" t="s">
        <v>430</v>
      </c>
      <c r="CA43" s="1935" t="s">
        <v>155</v>
      </c>
      <c r="CB43" s="1936"/>
      <c r="CC43" s="1904"/>
      <c r="CD43" s="1936"/>
      <c r="CE43" s="1936"/>
      <c r="CF43" s="1936"/>
      <c r="CG43" s="1937"/>
      <c r="CH43" s="1834" t="s">
        <v>159</v>
      </c>
      <c r="CI43" s="1935" t="s">
        <v>155</v>
      </c>
      <c r="CJ43" s="1936"/>
      <c r="CK43" s="1936"/>
      <c r="CL43" s="1904"/>
      <c r="CM43" s="1936"/>
      <c r="CN43" s="1936"/>
      <c r="CO43" s="1937"/>
      <c r="CP43" s="1839" t="s">
        <v>428</v>
      </c>
      <c r="CQ43" s="1935" t="s">
        <v>155</v>
      </c>
      <c r="CR43" s="1936"/>
      <c r="CS43" s="1936"/>
      <c r="CT43" s="1936"/>
      <c r="CU43" s="1904"/>
      <c r="CV43" s="1936"/>
      <c r="CW43" s="1937"/>
      <c r="CX43" s="1834" t="s">
        <v>500</v>
      </c>
      <c r="CY43" s="1935" t="s">
        <v>155</v>
      </c>
      <c r="CZ43" s="1936"/>
      <c r="DA43" s="1936"/>
      <c r="DB43" s="1936"/>
      <c r="DC43" s="1936"/>
      <c r="DD43" s="1904"/>
      <c r="DE43" s="1937"/>
      <c r="DF43" s="1484"/>
      <c r="DG43" s="1836"/>
      <c r="DH43" s="1935"/>
      <c r="DI43" s="1936"/>
      <c r="DJ43" s="1936"/>
      <c r="DK43" s="1936"/>
      <c r="DL43" s="1936"/>
      <c r="DM43" s="1904"/>
      <c r="DN43" s="1937"/>
      <c r="DO43" s="1484"/>
      <c r="DP43" s="1836"/>
      <c r="DQ43" s="1935"/>
      <c r="DR43" s="1936"/>
      <c r="DS43" s="1936"/>
      <c r="DT43" s="1936"/>
      <c r="DU43" s="1936"/>
      <c r="DV43" s="1904"/>
      <c r="DW43" s="1937"/>
      <c r="DX43" s="1484"/>
      <c r="DY43" s="1836"/>
      <c r="DZ43" s="1935"/>
      <c r="EA43" s="1936"/>
      <c r="EB43" s="1936"/>
      <c r="EC43" s="1936"/>
      <c r="ED43" s="1936"/>
      <c r="EE43" s="1904"/>
      <c r="EF43" s="1937"/>
      <c r="EG43" s="1484"/>
      <c r="EH43" s="1836"/>
      <c r="EI43" s="1935"/>
      <c r="EJ43" s="1936"/>
      <c r="EK43" s="1936"/>
      <c r="EL43" s="1936"/>
      <c r="EM43" s="1936"/>
      <c r="EN43" s="1904"/>
      <c r="EO43" s="1937"/>
      <c r="EP43" s="1484"/>
      <c r="EQ43" s="1836"/>
    </row>
    <row r="44" spans="1:147" s="1155" customFormat="1" ht="35" customHeight="1">
      <c r="A44" s="1485" t="s">
        <v>459</v>
      </c>
      <c r="B44" s="1486">
        <v>56.7</v>
      </c>
      <c r="C44" s="1487">
        <v>56.7</v>
      </c>
      <c r="D44" s="1487">
        <v>56.7</v>
      </c>
      <c r="E44" s="1488">
        <v>57.4</v>
      </c>
      <c r="F44" s="1488">
        <v>57.4</v>
      </c>
      <c r="G44" s="1489">
        <v>57.3</v>
      </c>
      <c r="H44" s="1490">
        <f>IF(COUNT(B44:G44)=0,"",AVERAGE(B44:G44))</f>
        <v>57.033333333333339</v>
      </c>
      <c r="I44" s="1154"/>
      <c r="J44" s="1491">
        <v>57.6</v>
      </c>
      <c r="K44" s="1492">
        <v>58.4</v>
      </c>
      <c r="L44" s="1492">
        <v>58.7</v>
      </c>
      <c r="M44" s="1492">
        <v>58.9</v>
      </c>
      <c r="N44" s="1492">
        <v>59.8</v>
      </c>
      <c r="O44" s="1492">
        <v>59.4</v>
      </c>
      <c r="P44" s="1493">
        <v>59.8</v>
      </c>
      <c r="Q44" s="1494">
        <f t="array" ref="Q44">IF(COUNT(J44:P44)=0,"",AVERAGE(J44:P44))</f>
        <v>58.942857142857136</v>
      </c>
      <c r="R44" s="1154"/>
      <c r="S44" s="1495">
        <v>60.4</v>
      </c>
      <c r="T44" s="1496">
        <v>60.1</v>
      </c>
      <c r="U44" s="1496">
        <v>60.1</v>
      </c>
      <c r="V44" s="1496">
        <v>60.1</v>
      </c>
      <c r="W44" s="1496">
        <v>60.6</v>
      </c>
      <c r="X44" s="1496">
        <v>60.4</v>
      </c>
      <c r="Y44" s="1497">
        <v>60.7</v>
      </c>
      <c r="Z44" s="1498">
        <f t="array" ref="Z44">IF(COUNT(S44:Y44)=0,"",AVERAGE(S44:Y44))</f>
        <v>60.342857142857142</v>
      </c>
      <c r="AA44" s="1495">
        <v>60.7</v>
      </c>
      <c r="AB44" s="1496">
        <v>60.4</v>
      </c>
      <c r="AC44" s="1496">
        <v>61</v>
      </c>
      <c r="AD44" s="1496">
        <v>61.8</v>
      </c>
      <c r="AE44" s="1496">
        <v>61.8</v>
      </c>
      <c r="AF44" s="1496">
        <v>62.1</v>
      </c>
      <c r="AG44" s="1497">
        <v>61.7</v>
      </c>
      <c r="AH44" s="1499">
        <f t="array" ref="AH44">IF(COUNT(AA44:AG44)=0,"",AVERAGE(AA44:AG44))</f>
        <v>61.357142857142854</v>
      </c>
      <c r="AI44" s="1500">
        <v>61.5</v>
      </c>
      <c r="AJ44" s="1496">
        <v>61.5</v>
      </c>
      <c r="AK44" s="1496">
        <v>61.5</v>
      </c>
      <c r="AL44" s="1496">
        <v>62.2</v>
      </c>
      <c r="AM44" s="1496">
        <v>62.4</v>
      </c>
      <c r="AN44" s="1496">
        <v>62.4</v>
      </c>
      <c r="AO44" s="1497">
        <v>62.1</v>
      </c>
      <c r="AP44" s="1499">
        <f t="array" ref="AP44">IF(COUNT(AI44:AO44)=0,"",AVERAGE(AI44:AO44))</f>
        <v>61.942857142857136</v>
      </c>
      <c r="AQ44" s="1154"/>
      <c r="AR44" s="1500">
        <v>62.1</v>
      </c>
      <c r="AS44" s="1496">
        <v>62.3</v>
      </c>
      <c r="AT44" s="1496">
        <v>62.8</v>
      </c>
      <c r="AU44" s="1496">
        <v>62.9</v>
      </c>
      <c r="AV44" s="1496">
        <v>62.6</v>
      </c>
      <c r="AW44" s="1496">
        <v>62.6</v>
      </c>
      <c r="AX44" s="1497"/>
      <c r="AY44" s="1499">
        <f t="array" ref="AY44">IF(COUNT(AR44:AX44)=0,"",AVERAGE(AR44:AX44))</f>
        <v>62.550000000000004</v>
      </c>
      <c r="AZ44" s="1154"/>
      <c r="BA44" s="1500">
        <v>62.4</v>
      </c>
      <c r="BB44" s="1496">
        <v>62.4</v>
      </c>
      <c r="BC44" s="1496">
        <v>63</v>
      </c>
      <c r="BD44" s="1496"/>
      <c r="BE44" s="1496"/>
      <c r="BF44" s="1496"/>
      <c r="BG44" s="1497"/>
      <c r="BH44" s="1499">
        <f t="array" ref="BH44">IF(COUNT(BA44:BG44)=0,"",AVERAGE(BA44:BG44))</f>
        <v>62.6</v>
      </c>
      <c r="BI44" s="1154"/>
      <c r="BJ44" s="1500">
        <v>62.3</v>
      </c>
      <c r="BK44" s="1496"/>
      <c r="BL44" s="1496"/>
      <c r="BM44" s="1496"/>
      <c r="BN44" s="1496">
        <v>61.4</v>
      </c>
      <c r="BO44" s="1496">
        <v>61.9</v>
      </c>
      <c r="BP44" s="1497">
        <v>62.2</v>
      </c>
      <c r="BQ44" s="1499">
        <f t="array" ref="BQ44">IF(COUNT(BJ44:BP44)=0,"",AVERAGE(BJ44:BP44))</f>
        <v>61.95</v>
      </c>
      <c r="BR44" s="1154"/>
      <c r="BS44" s="1500">
        <v>62.4</v>
      </c>
      <c r="BT44" s="1496">
        <v>62.7</v>
      </c>
      <c r="BU44" s="1496">
        <v>63</v>
      </c>
      <c r="BV44" s="1496">
        <v>63</v>
      </c>
      <c r="BW44" s="1496">
        <v>63</v>
      </c>
      <c r="BX44" s="1496">
        <v>63.4</v>
      </c>
      <c r="BY44" s="1497">
        <v>63.6</v>
      </c>
      <c r="BZ44" s="1498">
        <f t="array" ref="BZ44">IF(COUNT(BS44:BY44)=0,"",AVERAGE(BS44:BY44))</f>
        <v>63.01428571428572</v>
      </c>
      <c r="CA44" s="1495">
        <v>63.6</v>
      </c>
      <c r="CB44" s="1496">
        <v>63.2</v>
      </c>
      <c r="CC44" s="1496">
        <v>63.2</v>
      </c>
      <c r="CD44" s="1496">
        <v>63.5</v>
      </c>
      <c r="CE44" s="1496">
        <v>63.7</v>
      </c>
      <c r="CF44" s="1496">
        <v>64</v>
      </c>
      <c r="CG44" s="1497">
        <v>64</v>
      </c>
      <c r="CH44" s="1498">
        <f t="array" ref="CH44">IF(COUNT(CA44:CG44)=0,"",AVERAGE(CA44:CG44))</f>
        <v>63.6</v>
      </c>
      <c r="CI44" s="1495">
        <v>64.099999999999994</v>
      </c>
      <c r="CJ44" s="1496">
        <v>63.8</v>
      </c>
      <c r="CK44" s="1496">
        <v>63.8</v>
      </c>
      <c r="CL44" s="1496">
        <v>64.2</v>
      </c>
      <c r="CM44" s="1496">
        <v>64.8</v>
      </c>
      <c r="CN44" s="1496">
        <v>64.599999999999994</v>
      </c>
      <c r="CO44" s="1497">
        <v>65.099999999999994</v>
      </c>
      <c r="CP44" s="1498">
        <f t="array" ref="CP44">IF(COUNT(CI44:CO44)=0,"",AVERAGE(CI44:CO44))</f>
        <v>64.342857142857142</v>
      </c>
      <c r="CQ44" s="1495">
        <v>65.400000000000006</v>
      </c>
      <c r="CR44" s="1496">
        <v>65.400000000000006</v>
      </c>
      <c r="CS44" s="1496">
        <v>65.400000000000006</v>
      </c>
      <c r="CT44" s="1496">
        <v>65.400000000000006</v>
      </c>
      <c r="CU44" s="1496">
        <v>64.8</v>
      </c>
      <c r="CV44" s="1496">
        <v>64.8</v>
      </c>
      <c r="CW44" s="1497">
        <v>65</v>
      </c>
      <c r="CX44" s="1498">
        <f t="array" ref="CX44">IF(COUNT(CQ44:CW44)=0,"",AVERAGE(CQ44:CW44))</f>
        <v>65.171428571428578</v>
      </c>
      <c r="CY44" s="1495">
        <v>65</v>
      </c>
      <c r="CZ44" s="1496">
        <v>65.3</v>
      </c>
      <c r="DA44" s="1496">
        <v>65</v>
      </c>
      <c r="DB44" s="1496">
        <v>65.2</v>
      </c>
      <c r="DC44" s="1496">
        <v>65.2</v>
      </c>
      <c r="DD44" s="1496">
        <v>64.599999999999994</v>
      </c>
      <c r="DE44" s="1497"/>
      <c r="DF44" s="1499">
        <f t="array" ref="DF44">IF(COUNT(CY44:DE44)=0,"",AVERAGE(CY44:DE44))</f>
        <v>65.05</v>
      </c>
      <c r="DG44" s="1154"/>
      <c r="DH44" s="1495"/>
      <c r="DI44" s="1496"/>
      <c r="DJ44" s="1496"/>
      <c r="DK44" s="1496"/>
      <c r="DL44" s="1496"/>
      <c r="DM44" s="1496"/>
      <c r="DN44" s="1497"/>
      <c r="DO44" s="1499" t="str">
        <f t="array" ref="DO44">IF(COUNT(DH44:DN44)=0,"",AVERAGE(DH44:DN44))</f>
        <v/>
      </c>
      <c r="DP44" s="1154"/>
      <c r="DQ44" s="1495"/>
      <c r="DR44" s="1496"/>
      <c r="DS44" s="1496"/>
      <c r="DT44" s="1496"/>
      <c r="DU44" s="1496"/>
      <c r="DV44" s="1496"/>
      <c r="DW44" s="1497"/>
      <c r="DX44" s="1499" t="str">
        <f t="array" ref="DX44">IF(COUNT(DQ44:DW44)=0,"",AVERAGE(DQ44:DW44))</f>
        <v/>
      </c>
      <c r="DY44" s="1154"/>
      <c r="DZ44" s="1495"/>
      <c r="EA44" s="1496"/>
      <c r="EB44" s="1496"/>
      <c r="EC44" s="1496"/>
      <c r="ED44" s="1496"/>
      <c r="EE44" s="1496"/>
      <c r="EF44" s="1497"/>
      <c r="EG44" s="1499" t="str">
        <f t="array" ref="EG44">IF(COUNT(DZ44:EF44)=0,"",AVERAGE(DZ44:EF44))</f>
        <v/>
      </c>
      <c r="EH44" s="1154"/>
      <c r="EI44" s="1495"/>
      <c r="EJ44" s="1496"/>
      <c r="EK44" s="1496"/>
      <c r="EL44" s="1496"/>
      <c r="EM44" s="1496"/>
      <c r="EN44" s="1496"/>
      <c r="EO44" s="1497"/>
      <c r="EP44" s="1499" t="str">
        <f t="array" ref="EP44">IF(COUNT(EI44:EO44)=0,"",AVERAGE(EI44:EO44))</f>
        <v/>
      </c>
      <c r="EQ44" s="1154"/>
    </row>
    <row r="45" spans="1:147" ht="18" customHeight="1">
      <c r="A45" s="1501" t="s">
        <v>161</v>
      </c>
      <c r="B45" s="1502" t="s">
        <v>46</v>
      </c>
      <c r="C45" s="1503">
        <f t="array" ref="C45">IF(C44=0,"",C46)</f>
        <v>0</v>
      </c>
      <c r="D45" s="1503">
        <f t="array" ref="D45">IF(D44=0,"",D46-C46)</f>
        <v>0</v>
      </c>
      <c r="E45" s="1503">
        <f t="array" ref="E45">IF(E44=0,"",E46-D46)</f>
        <v>0.69999999999999574</v>
      </c>
      <c r="F45" s="1503">
        <f t="array" ref="F45">IF(F44=0,"",F46-E46)</f>
        <v>0</v>
      </c>
      <c r="G45" s="1504">
        <f t="array" ref="G45">IF(G44=0,"",G46-F46)</f>
        <v>-0.10000000000000142</v>
      </c>
      <c r="H45" s="1505">
        <f>AVERAGE(B45:G45)</f>
        <v>0.11999999999999886</v>
      </c>
      <c r="I45" s="394"/>
      <c r="J45" s="1506">
        <f t="array" ref="J45">IF(J44=0,"",J46-G46)</f>
        <v>0.30000000000000426</v>
      </c>
      <c r="K45" s="1503">
        <f t="array" ref="K45">IF(K44=0,"",K46-J46)</f>
        <v>0.79999999999999716</v>
      </c>
      <c r="L45" s="1503">
        <f t="array" ref="L45">IF(L44=0,"",L46-K46)</f>
        <v>0.30000000000000426</v>
      </c>
      <c r="M45" s="1503">
        <f t="array" ref="M45">IF(M44=0,"",M46-L46)</f>
        <v>0.19999999999999574</v>
      </c>
      <c r="N45" s="1503">
        <f t="array" ref="N45">IF(N44=0,"",N46-M46)</f>
        <v>0.89999999999999858</v>
      </c>
      <c r="O45" s="1507">
        <f t="array" ref="O45">IF(O44=0,"",O46-N46)</f>
        <v>-0.39999999999999858</v>
      </c>
      <c r="P45" s="1504">
        <f t="array" ref="P45">IF(P44=0,"",P46-O46)</f>
        <v>0.39999999999999858</v>
      </c>
      <c r="Q45" s="1505">
        <f>AVERAGE(J45:P45)</f>
        <v>0.35714285714285715</v>
      </c>
      <c r="R45" s="394"/>
      <c r="S45" s="1508">
        <f t="array" ref="S45">IF(S44=0,"",S46-O46)</f>
        <v>1</v>
      </c>
      <c r="T45" s="1509">
        <f t="array" ref="T45">IF(T44=0,"",T46-S46)</f>
        <v>-0.29999999999999716</v>
      </c>
      <c r="U45" s="1509">
        <f t="array" ref="U45">IF(U44=0,"",U46-T46)</f>
        <v>0</v>
      </c>
      <c r="V45" s="1509">
        <f t="array" ref="V45">IF(V44=0,"",V46-U46)</f>
        <v>0</v>
      </c>
      <c r="W45" s="1503">
        <f t="array" ref="W45">IF(W44=0,"",W46-V46)</f>
        <v>0.5</v>
      </c>
      <c r="X45" s="1503">
        <f t="array" ref="X45">IF(X44=0,"",X46-W46)</f>
        <v>-0.20000000000000284</v>
      </c>
      <c r="Y45" s="1510">
        <f t="array" ref="Y45">IF(Y44=0,"",Y46-X46)</f>
        <v>0.30000000000000426</v>
      </c>
      <c r="Z45" s="1505">
        <f>AVERAGE(S45:Y45)</f>
        <v>0.18571428571428633</v>
      </c>
      <c r="AA45" s="1511">
        <f t="array" ref="AA45">IF(AA44=0,"",AA46-Z46)</f>
        <v>0</v>
      </c>
      <c r="AB45" s="1503">
        <f t="array" ref="AB45">IF(AB44=0,"",AB46-AA46)</f>
        <v>-0.30000000000000426</v>
      </c>
      <c r="AC45" s="1503">
        <f t="array" ref="AC45">IF(AC44=0,"",AC46-AB46)</f>
        <v>0.60000000000000142</v>
      </c>
      <c r="AD45" s="1503">
        <f t="array" ref="AD45">IF(AD44=0,"",AD46-AC46)</f>
        <v>0.79999999999999716</v>
      </c>
      <c r="AE45" s="1503">
        <f t="array" ref="AE45">IF(AE44=0,"",AE46-AD46)</f>
        <v>0</v>
      </c>
      <c r="AF45" s="1503">
        <f t="array" ref="AF45">IF(AF44=0,"",AF46-AE46)</f>
        <v>0.30000000000000426</v>
      </c>
      <c r="AG45" s="1504">
        <f t="array" ref="AG45">IF(AG44=0,"",AG46-AF46)</f>
        <v>-0.39999999999999858</v>
      </c>
      <c r="AH45" s="1505">
        <f>AVERAGE(AA45:AG45)</f>
        <v>0.14285714285714285</v>
      </c>
      <c r="AI45" s="1512">
        <f>IF(AI44=0,"",AI46-AG46)</f>
        <v>-0.20000000000000284</v>
      </c>
      <c r="AJ45" s="1503">
        <f t="array" ref="AJ45">IF(AJ44=0,"",AJ46-AI46)</f>
        <v>0</v>
      </c>
      <c r="AK45" s="1503">
        <f t="array" ref="AK45">IF(AK44=0,"",AK46-AJ46)</f>
        <v>0</v>
      </c>
      <c r="AL45" s="1503">
        <f t="array" ref="AL45">IF(AL44=0,"",AL46-AK46)</f>
        <v>0.70000000000000284</v>
      </c>
      <c r="AM45" s="1503">
        <f t="array" ref="AM45">IF(AM44=0,"",AM46-AL46)</f>
        <v>0.19999999999999574</v>
      </c>
      <c r="AN45" s="1503">
        <f t="array" ref="AN45">IF(AN44=0,"",AN46-AM46)</f>
        <v>0</v>
      </c>
      <c r="AO45" s="1504">
        <f t="array" ref="AO45">IF(AO44=0,"",AO46-AN46)</f>
        <v>-0.29999999999999716</v>
      </c>
      <c r="AP45" s="1513">
        <f>IF(COUNT(AI44:AO44)=0,"",AVERAGE(AI45:AO45))</f>
        <v>5.714285714285694E-2</v>
      </c>
      <c r="AQ45" s="394"/>
      <c r="AR45" s="1512">
        <f>IF(AR44=0,"",AR46-AP46)</f>
        <v>0</v>
      </c>
      <c r="AS45" s="1503">
        <f t="array" ref="AS45">IF(AS44=0,"",AS46-AR46)</f>
        <v>0.19999999999999574</v>
      </c>
      <c r="AT45" s="1503">
        <f t="array" ref="AT45">IF(AT44=0,"",AT46-AS46)</f>
        <v>0.5</v>
      </c>
      <c r="AU45" s="1503">
        <f t="array" ref="AU45">IF(AU44=0,"",AU46-AT46)</f>
        <v>0.10000000000000142</v>
      </c>
      <c r="AV45" s="1503">
        <f t="array" ref="AV45">IF(AV44=0,"",AV46-AU46)</f>
        <v>-0.29999999999999716</v>
      </c>
      <c r="AW45" s="1503">
        <f t="array" ref="AW45">IF(AW44=0,"",AW46-AV46)</f>
        <v>0</v>
      </c>
      <c r="AX45" s="1504" t="str">
        <f t="array" ref="AX45">IF(AX44=0,"",AX46-AW46)</f>
        <v/>
      </c>
      <c r="AY45" s="1513">
        <f>IF(COUNT(AR44:AX44)=0,"",AVERAGE(AR45:AX45))</f>
        <v>8.3333333333333329E-2</v>
      </c>
      <c r="AZ45" s="394"/>
      <c r="BA45" s="1512">
        <f>IF(BA44=0,"",BA46-AY46)</f>
        <v>-0.20000000000000284</v>
      </c>
      <c r="BB45" s="1503">
        <f t="array" ref="BB45">IF(BB44=0,"",BB46-BA46)</f>
        <v>0</v>
      </c>
      <c r="BC45" s="1503">
        <f t="array" ref="BC45">IF(BC44=0,"",BC46-BB46)</f>
        <v>0.60000000000000142</v>
      </c>
      <c r="BD45" s="1503" t="str">
        <f t="array" ref="BD45">IF(BD44=0,"",BD46-BC46)</f>
        <v/>
      </c>
      <c r="BE45" s="1503" t="str">
        <f t="array" ref="BE45">IF(BE44=0,"",BE46-BD46)</f>
        <v/>
      </c>
      <c r="BF45" s="1503" t="str">
        <f t="array" ref="BF45">IF(BF44=0,"",BF46-BE46)</f>
        <v/>
      </c>
      <c r="BG45" s="1504" t="str">
        <f t="array" ref="BG45">IF(BG44=0,"",BG46-BF46)</f>
        <v/>
      </c>
      <c r="BH45" s="1513">
        <f>IF(COUNT(BA44:BG44)=0,"",AVERAGE(BA45:BG45))</f>
        <v>0.13333333333333286</v>
      </c>
      <c r="BI45" s="394"/>
      <c r="BJ45" s="1512">
        <f>IF(BJ44=0,"",BJ46-BH46)</f>
        <v>-0.70000000000000284</v>
      </c>
      <c r="BK45" s="1503" t="str">
        <f t="array" ref="BK45">IF(BK44=0,"",BK46-BJ46)</f>
        <v/>
      </c>
      <c r="BL45" s="1503" t="str">
        <f t="array" ref="BL45">IF(BL44=0,"",BL46-BK46)</f>
        <v/>
      </c>
      <c r="BM45" s="1503" t="str">
        <f t="array" ref="BM45">IF(BM44=0,"",BM46-BL46)</f>
        <v/>
      </c>
      <c r="BN45" s="1503">
        <f>IF(BN44=0,"",BN46-BJ46)</f>
        <v>-0.89999999999999858</v>
      </c>
      <c r="BO45" s="1503">
        <f t="array" ref="BO45">IF(BO44=0,"",BO46-BN46)</f>
        <v>0.5</v>
      </c>
      <c r="BP45" s="1504">
        <f t="array" ref="BP45">IF(BP44=0,"",BP46-BO46)</f>
        <v>0.30000000000000426</v>
      </c>
      <c r="BQ45" s="1513">
        <f>IF(COUNT(BJ44:BP44)=0,"",AVERAGE(BJ45:BP45))</f>
        <v>-0.19999999999999929</v>
      </c>
      <c r="BR45" s="394"/>
      <c r="BS45" s="1512">
        <f>IF(BS44=0,"",BS46-BQ46)</f>
        <v>0.19999999999999574</v>
      </c>
      <c r="BT45" s="1503">
        <f t="array" ref="BT45">IF(BT44=0,"",BT46-BS46)</f>
        <v>0.30000000000000426</v>
      </c>
      <c r="BU45" s="1503">
        <f t="array" ref="BU45">IF(BU44=0,"",BU46-BT46)</f>
        <v>0.29999999999999716</v>
      </c>
      <c r="BV45" s="1503">
        <f t="array" ref="BV45">IF(BV44=0,"",BV46-BU46)</f>
        <v>0</v>
      </c>
      <c r="BW45" s="1503">
        <f t="array" ref="BW45">IF(BW44=0,"",BW46-BV46)</f>
        <v>0</v>
      </c>
      <c r="BX45" s="1503">
        <f t="array" ref="BX45">IF(BX44=0,"",BX46-BW46)</f>
        <v>0.39999999999999858</v>
      </c>
      <c r="BY45" s="1504">
        <f t="array" ref="BY45">IF(BY44=0,"",BY46-BX46)</f>
        <v>0.20000000000000284</v>
      </c>
      <c r="BZ45" s="1514">
        <f>IF(COUNT(BS44:BY44)=0,"",AVERAGE(BS45:BY45))</f>
        <v>0.19999999999999979</v>
      </c>
      <c r="CA45" s="1508">
        <f>IF(CA44=0,"",CA46-BZ46)</f>
        <v>0</v>
      </c>
      <c r="CB45" s="1503">
        <f t="array" ref="CB45">IF(CB44=0,"",CB46-CA46)</f>
        <v>-0.39999999999999858</v>
      </c>
      <c r="CC45" s="1503">
        <f t="array" ref="CC45">IF(CC44=0,"",CC46-CB46)</f>
        <v>0</v>
      </c>
      <c r="CD45" s="1503">
        <f t="array" ref="CD45">IF(CD44=0,"",CD46-CC46)</f>
        <v>0.29999999999999716</v>
      </c>
      <c r="CE45" s="1503">
        <f t="array" ref="CE45">IF(CE44=0,"",CE46-CD46)</f>
        <v>0.20000000000000284</v>
      </c>
      <c r="CF45" s="1503">
        <f t="array" ref="CF45">IF(CF44=0,"",CF46-CE46)</f>
        <v>0.29999999999999716</v>
      </c>
      <c r="CG45" s="1504">
        <f t="array" ref="CG45">IF(CG44=0,"",CG46-CF46)</f>
        <v>0</v>
      </c>
      <c r="CH45" s="1514">
        <f>IF(COUNT(CA44:CG44)=0,"",AVERAGE(CA45:CG45))</f>
        <v>5.714285714285694E-2</v>
      </c>
      <c r="CI45" s="1508">
        <f>IF(CI44=0,"",CI46-CH46)</f>
        <v>9.9999999999994316E-2</v>
      </c>
      <c r="CJ45" s="1503">
        <f t="array" ref="CJ45">IF(CJ44=0,"",CJ46-CI46)</f>
        <v>-0.29999999999999716</v>
      </c>
      <c r="CK45" s="1503">
        <f t="array" ref="CK45">IF(CK44=0,"",CK46-CJ46)</f>
        <v>0</v>
      </c>
      <c r="CL45" s="1503">
        <f t="array" ref="CL45">IF(CL44=0,"",CL46-CK46)</f>
        <v>0.40000000000000568</v>
      </c>
      <c r="CM45" s="1503">
        <f t="array" ref="CM45">IF(CM44=0,"",CM46-CL46)</f>
        <v>0.59999999999999432</v>
      </c>
      <c r="CN45" s="1503">
        <f t="array" ref="CN45">IF(CN44=0,"",CN46-CM46)</f>
        <v>-0.20000000000000284</v>
      </c>
      <c r="CO45" s="1504">
        <f t="array" ref="CO45">IF(CO44=0,"",CO46-CN46)</f>
        <v>0.5</v>
      </c>
      <c r="CP45" s="1514">
        <f>IF(COUNT(CI44:CO44)=0,"",AVERAGE(CI45:CO45))</f>
        <v>0.15714285714285633</v>
      </c>
      <c r="CQ45" s="1508">
        <f>IF(CQ44=0,"",CQ46-CP46)</f>
        <v>0.30000000000001137</v>
      </c>
      <c r="CR45" s="1503">
        <f t="array" ref="CR45">IF(CR44=0,"",CR46-CQ46)</f>
        <v>0</v>
      </c>
      <c r="CS45" s="1503">
        <f t="array" ref="CS45">IF(CS44=0,"",CS46-CR46)</f>
        <v>0</v>
      </c>
      <c r="CT45" s="1503">
        <f t="array" ref="CT45">IF(CT44=0,"",CT46-CS46)</f>
        <v>0</v>
      </c>
      <c r="CU45" s="1503">
        <f t="array" ref="CU45">IF(CU44=0,"",CU46-CT46)</f>
        <v>-0.60000000000000853</v>
      </c>
      <c r="CV45" s="1503">
        <f t="array" ref="CV45">IF(CV44=0,"",CV46-CU46)</f>
        <v>0</v>
      </c>
      <c r="CW45" s="1504">
        <f t="array" ref="CW45">IF(CW44=0,"",CW46-CV46)</f>
        <v>0.20000000000000284</v>
      </c>
      <c r="CX45" s="1514">
        <f>IF(COUNT(CQ44:CW44)=0,"",AVERAGE(CQ45:CW45))</f>
        <v>-1.4285714285713473E-2</v>
      </c>
      <c r="CY45" s="1508">
        <f>IF(CY44=0,"",CY46-CX46)</f>
        <v>0</v>
      </c>
      <c r="CZ45" s="1503">
        <f t="array" ref="CZ45">IF(CZ44=0,"",CZ46-CY46)</f>
        <v>0.29999999999999716</v>
      </c>
      <c r="DA45" s="1503">
        <f t="array" ref="DA45">IF(DA44=0,"",DA46-CZ46)</f>
        <v>-0.29999999999999716</v>
      </c>
      <c r="DB45" s="1503">
        <f t="array" ref="DB45">IF(DB44=0,"",DB46-DA46)</f>
        <v>0.20000000000000284</v>
      </c>
      <c r="DC45" s="1503">
        <f t="array" ref="DC45">IF(DC44=0,"",DC46-DB46)</f>
        <v>0</v>
      </c>
      <c r="DD45" s="1503">
        <f t="array" ref="DD45">IF(DD44=0,"",DD46-DC46)</f>
        <v>-0.60000000000000853</v>
      </c>
      <c r="DE45" s="1504" t="str">
        <f t="array" ref="DE45">IF(DE44=0,"",DE46-DD46)</f>
        <v/>
      </c>
      <c r="DF45" s="1513">
        <f>IF(COUNT(CY44:DE44)=0,"",AVERAGE(CY45:DE45))</f>
        <v>-6.6666666666667609E-2</v>
      </c>
      <c r="DG45" s="394"/>
      <c r="DH45" s="1508" t="str">
        <f>IF(DH44=0,"",DH46-DG46)</f>
        <v/>
      </c>
      <c r="DI45" s="1503" t="str">
        <f t="array" ref="DI45">IF(DI44=0,"",DI46-DH46)</f>
        <v/>
      </c>
      <c r="DJ45" s="1503" t="str">
        <f t="array" ref="DJ45">IF(DJ44=0,"",DJ46-DI46)</f>
        <v/>
      </c>
      <c r="DK45" s="1503" t="str">
        <f t="array" ref="DK45">IF(DK44=0,"",DK46-DJ46)</f>
        <v/>
      </c>
      <c r="DL45" s="1503" t="str">
        <f t="array" ref="DL45">IF(DL44=0,"",DL46-DK46)</f>
        <v/>
      </c>
      <c r="DM45" s="1503" t="str">
        <f t="array" ref="DM45">IF(DM44=0,"",DM46-DL46)</f>
        <v/>
      </c>
      <c r="DN45" s="1504" t="str">
        <f t="array" ref="DN45">IF(DN44=0,"",DN46-DM46)</f>
        <v/>
      </c>
      <c r="DO45" s="1513" t="str">
        <f>IF(COUNT(DH44:DN44)=0,"",AVERAGE(DH45:DN45))</f>
        <v/>
      </c>
      <c r="DP45" s="394"/>
      <c r="DQ45" s="1508" t="str">
        <f>IF(DQ44=0,"",DQ46-DP46)</f>
        <v/>
      </c>
      <c r="DR45" s="1503" t="str">
        <f t="array" ref="DR45">IF(DR44=0,"",DR46-DQ46)</f>
        <v/>
      </c>
      <c r="DS45" s="1503" t="str">
        <f t="array" ref="DS45">IF(DS44=0,"",DS46-DR46)</f>
        <v/>
      </c>
      <c r="DT45" s="1503" t="str">
        <f t="array" ref="DT45">IF(DT44=0,"",DT46-DS46)</f>
        <v/>
      </c>
      <c r="DU45" s="1503" t="str">
        <f t="array" ref="DU45">IF(DU44=0,"",DU46-DT46)</f>
        <v/>
      </c>
      <c r="DV45" s="1503" t="str">
        <f t="array" ref="DV45">IF(DV44=0,"",DV46-DU46)</f>
        <v/>
      </c>
      <c r="DW45" s="1504" t="str">
        <f t="array" ref="DW45">IF(DW44=0,"",DW46-DV46)</f>
        <v/>
      </c>
      <c r="DX45" s="1513" t="str">
        <f>IF(COUNT(DQ44:DW44)=0,"",AVERAGE(DQ45:DW45))</f>
        <v/>
      </c>
      <c r="DY45" s="394"/>
      <c r="DZ45" s="1508" t="str">
        <f>IF(DZ44=0,"",DZ46-DY46)</f>
        <v/>
      </c>
      <c r="EA45" s="1503" t="str">
        <f t="array" ref="EA45">IF(EA44=0,"",EA46-DZ46)</f>
        <v/>
      </c>
      <c r="EB45" s="1503" t="str">
        <f t="array" ref="EB45">IF(EB44=0,"",EB46-EA46)</f>
        <v/>
      </c>
      <c r="EC45" s="1503" t="str">
        <f t="array" ref="EC45">IF(EC44=0,"",EC46-EB46)</f>
        <v/>
      </c>
      <c r="ED45" s="1503" t="str">
        <f t="array" ref="ED45">IF(ED44=0,"",ED46-EC46)</f>
        <v/>
      </c>
      <c r="EE45" s="1503" t="str">
        <f t="array" ref="EE45">IF(EE44=0,"",EE46-ED46)</f>
        <v/>
      </c>
      <c r="EF45" s="1504" t="str">
        <f t="array" ref="EF45">IF(EF44=0,"",EF46-EE46)</f>
        <v/>
      </c>
      <c r="EG45" s="1513" t="str">
        <f>IF(COUNT(DZ44:EF44)=0,"",AVERAGE(DZ45:EF45))</f>
        <v/>
      </c>
      <c r="EH45" s="394"/>
      <c r="EI45" s="1508" t="str">
        <f>IF(EI44=0,"",EI46-EH46)</f>
        <v/>
      </c>
      <c r="EJ45" s="1503" t="str">
        <f t="array" ref="EJ45">IF(EJ44=0,"",EJ46-EI46)</f>
        <v/>
      </c>
      <c r="EK45" s="1503" t="str">
        <f t="array" ref="EK45">IF(EK44=0,"",EK46-EJ46)</f>
        <v/>
      </c>
      <c r="EL45" s="1503" t="str">
        <f t="array" ref="EL45">IF(EL44=0,"",EL46-EK46)</f>
        <v/>
      </c>
      <c r="EM45" s="1503" t="str">
        <f t="array" ref="EM45">IF(EM44=0,"",EM46-EL46)</f>
        <v/>
      </c>
      <c r="EN45" s="1503" t="str">
        <f t="array" ref="EN45">IF(EN44=0,"",EN46-EM46)</f>
        <v/>
      </c>
      <c r="EO45" s="1504" t="str">
        <f t="array" ref="EO45">IF(EO44=0,"",EO46-EN46)</f>
        <v/>
      </c>
      <c r="EP45" s="1513" t="str">
        <f>IF(COUNT(EI44:EO44)=0,"",AVERAGE(EI45:EO45))</f>
        <v/>
      </c>
      <c r="EQ45" s="394"/>
    </row>
    <row r="46" spans="1:147" ht="18" customHeight="1">
      <c r="A46" s="1501" t="s">
        <v>162</v>
      </c>
      <c r="B46" s="1502" t="s">
        <v>46</v>
      </c>
      <c r="C46" s="1515">
        <f t="array" ref="C46">IF(C44=0,"",C44-56.7)</f>
        <v>0</v>
      </c>
      <c r="D46" s="1515">
        <f t="array" ref="D46">IF(D44=0,"",D44-56.7)</f>
        <v>0</v>
      </c>
      <c r="E46" s="1515">
        <f t="array" ref="E46">IF(E44=0,"",E44-56.7)</f>
        <v>0.69999999999999574</v>
      </c>
      <c r="F46" s="1515">
        <f t="array" ref="F46">IF(F44=0,"",F44-56.7)</f>
        <v>0.69999999999999574</v>
      </c>
      <c r="G46" s="1510">
        <f t="array" ref="G46">IF(G44=0,"",G44-56.7)</f>
        <v>0.59999999999999432</v>
      </c>
      <c r="H46" s="1513">
        <f>IF(ISNUMBER(G46),G46,IF(ISNUMBER(F46),F46,IF(ISNUMBER(E46),E46,IF(ISNUMBER(D46),D46,IF(ISNUMBER(C46),C46,IF(ISNUMBER(B46),B46,""))))))</f>
        <v>0.59999999999999432</v>
      </c>
      <c r="I46" s="385"/>
      <c r="J46" s="1516">
        <f t="array" ref="J46">IF(J44=0,"",J44-56.7)</f>
        <v>0.89999999999999858</v>
      </c>
      <c r="K46" s="1515">
        <f t="array" ref="K46">IF(K44=0,"",K44-56.7)</f>
        <v>1.6999999999999957</v>
      </c>
      <c r="L46" s="1515">
        <f t="array" ref="L46">IF(L44=0,"",L44-56.7)</f>
        <v>2</v>
      </c>
      <c r="M46" s="1515">
        <f t="array" ref="M46">IF(M44=0,"",M44-56.7)</f>
        <v>2.1999999999999957</v>
      </c>
      <c r="N46" s="1515">
        <f t="array" ref="N46">IF(N44=0,"",N44-56.7)</f>
        <v>3.0999999999999943</v>
      </c>
      <c r="O46" s="1515">
        <f t="array" ref="O46">IF(O44=0,"",O44-56.7)</f>
        <v>2.6999999999999957</v>
      </c>
      <c r="P46" s="1510">
        <f t="array" ref="P46">IF(P44=0,"",P44-56.7)</f>
        <v>3.0999999999999943</v>
      </c>
      <c r="Q46" s="1517">
        <f>IF(ISNUMBER(P46),P46,IF(ISNUMBER(O46),O46,IF(ISNUMBER(N46),N46,IF(ISNUMBER(M46),M46,IF(ISNUMBER(L46),L46,IF(ISNUMBER(K46),K46,IF(ISNUMBER(J46),J46,"")))))))</f>
        <v>3.0999999999999943</v>
      </c>
      <c r="R46" s="385"/>
      <c r="S46" s="1518">
        <f t="array" ref="S46">IF(S44=0,"",S44-56.7)</f>
        <v>3.6999999999999957</v>
      </c>
      <c r="T46" s="1509">
        <f t="array" ref="T46">IF(T44=0,"",T44-56.7)</f>
        <v>3.3999999999999986</v>
      </c>
      <c r="U46" s="1509">
        <f t="array" ref="U46">IF(U44=0,"",U44-56.7)</f>
        <v>3.3999999999999986</v>
      </c>
      <c r="V46" s="1509">
        <f t="array" ref="V46">IF(V44=0,"",V44-56.7)</f>
        <v>3.3999999999999986</v>
      </c>
      <c r="W46" s="1509">
        <f t="array" ref="W46">IF(W44=0,"",W44-56.7)</f>
        <v>3.8999999999999986</v>
      </c>
      <c r="X46" s="1515">
        <f t="array" ref="X46">IF(X44=0,"",X44-56.7)</f>
        <v>3.6999999999999957</v>
      </c>
      <c r="Y46" s="1510">
        <f t="array" ref="Y46">IF(Y44=0,"",Y44-56.7)</f>
        <v>4</v>
      </c>
      <c r="Z46" s="1519">
        <f t="array" ref="Z46">IF(ISNUMBER(Y46),Y46,IF(ISNUMBER(X46),X46,IF(ISNUMBER(W46),W46,IF(ISNUMBER(V46),V46,IF(ISNUMBER(U46),U46,IF(ISNUMBER(T46),T46,IF(ISNUMBER(S46),S46,"")))))))</f>
        <v>4</v>
      </c>
      <c r="AA46" s="1520">
        <f t="array" ref="AA46">IF(AA44=0,"",AA44-56.7)</f>
        <v>4</v>
      </c>
      <c r="AB46" s="1515">
        <f t="array" ref="AB46">IF(AB44=0,"",AB44-56.7)</f>
        <v>3.6999999999999957</v>
      </c>
      <c r="AC46" s="1515">
        <f t="array" ref="AC46">IF(AC44=0,"",AC44-56.7)</f>
        <v>4.2999999999999972</v>
      </c>
      <c r="AD46" s="1515">
        <f t="array" ref="AD46">IF(AD44=0,"",AD44-56.7)</f>
        <v>5.0999999999999943</v>
      </c>
      <c r="AE46" s="1515">
        <f t="array" ref="AE46">IF(AE44=0,"",AE44-56.7)</f>
        <v>5.0999999999999943</v>
      </c>
      <c r="AF46" s="1515">
        <f t="array" ref="AF46">IF(AF44=0,"",AF44-56.7)</f>
        <v>5.3999999999999986</v>
      </c>
      <c r="AG46" s="1510">
        <f t="array" ref="AG46">IF(AG44=0,"",AG44-56.7)</f>
        <v>5</v>
      </c>
      <c r="AH46" s="1521">
        <f t="array" ref="AH46">IF(ISNUMBER(AG46),AG46,IF(ISNUMBER(AF46),AF46,IF(ISNUMBER(AE46),AE46,IF(ISNUMBER(AD46),AD46,IF(ISNUMBER(AC46),AC46,IF(ISNUMBER(AB46),AB46,IF(ISNUMBER(AA46),AA46,"")))))))</f>
        <v>5</v>
      </c>
      <c r="AI46" s="1522">
        <f t="array" ref="AI46">IF(AI44=0,"",AI44-56.7)</f>
        <v>4.7999999999999972</v>
      </c>
      <c r="AJ46" s="1515">
        <f t="array" ref="AJ46">IF(AJ44=0,"",AJ44-56.7)</f>
        <v>4.7999999999999972</v>
      </c>
      <c r="AK46" s="1515">
        <f t="array" ref="AK46">IF(AK44=0,"",AK44-56.7)</f>
        <v>4.7999999999999972</v>
      </c>
      <c r="AL46" s="1515">
        <f t="array" ref="AL46">IF(AL44=0,"",AL44-56.7)</f>
        <v>5.5</v>
      </c>
      <c r="AM46" s="1515">
        <f t="array" ref="AM46">IF(AM44=0,"",AM44-56.7)</f>
        <v>5.6999999999999957</v>
      </c>
      <c r="AN46" s="1515">
        <f t="array" ref="AN46">IF(AN44=0,"",AN44-56.7)</f>
        <v>5.6999999999999957</v>
      </c>
      <c r="AO46" s="1510">
        <f t="array" ref="AO46">IF(AO44=0,"",AO44-56.7)</f>
        <v>5.3999999999999986</v>
      </c>
      <c r="AP46" s="1521">
        <f t="array" ref="AP46">IF(ISNUMBER(AO46),AO46,IF(ISNUMBER(AN46),AN46,IF(ISNUMBER(AM46),AM46,IF(ISNUMBER(AL46),AL46,IF(ISNUMBER(AK46),AK46,IF(ISNUMBER(AJ46),AJ46,IF(ISNUMBER(AI46),AI46,"")))))))</f>
        <v>5.3999999999999986</v>
      </c>
      <c r="AQ46" s="385"/>
      <c r="AR46" s="1522">
        <f t="array" ref="AR46">IF(AR44=0,"",AR44-56.7)</f>
        <v>5.3999999999999986</v>
      </c>
      <c r="AS46" s="1515">
        <f t="array" ref="AS46">IF(AS44=0,"",AS44-56.7)</f>
        <v>5.5999999999999943</v>
      </c>
      <c r="AT46" s="1515">
        <f t="array" ref="AT46">IF(AT44=0,"",AT44-56.7)</f>
        <v>6.0999999999999943</v>
      </c>
      <c r="AU46" s="1515">
        <f t="array" ref="AU46">IF(AU44=0,"",AU44-56.7)</f>
        <v>6.1999999999999957</v>
      </c>
      <c r="AV46" s="1515">
        <f t="array" ref="AV46">IF(AV44=0,"",AV44-56.7)</f>
        <v>5.8999999999999986</v>
      </c>
      <c r="AW46" s="1515">
        <f t="array" ref="AW46">IF(AW44=0,"",AW44-56.7)</f>
        <v>5.8999999999999986</v>
      </c>
      <c r="AX46" s="1510" t="str">
        <f t="array" ref="AX46">IF(AX44=0,"",AX44-56.7)</f>
        <v/>
      </c>
      <c r="AY46" s="1521">
        <f t="array" ref="AY46">IF(ISNUMBER(AX46),AX46,IF(ISNUMBER(AW46),AW46,IF(ISNUMBER(AV46),AV46,IF(ISNUMBER(AU46),AU46,IF(ISNUMBER(AT46),AT46,IF(ISNUMBER(AS46),AS46,IF(ISNUMBER(AR46),AR46,"")))))))</f>
        <v>5.8999999999999986</v>
      </c>
      <c r="AZ46" s="385"/>
      <c r="BA46" s="1522">
        <f t="array" ref="BA46">IF(BA44=0,"",BA44-56.7)</f>
        <v>5.6999999999999957</v>
      </c>
      <c r="BB46" s="1515">
        <f t="array" ref="BB46">IF(BB44=0,"",BB44-56.7)</f>
        <v>5.6999999999999957</v>
      </c>
      <c r="BC46" s="1515">
        <f t="array" ref="BC46">IF(BC44=0,"",BC44-56.7)</f>
        <v>6.2999999999999972</v>
      </c>
      <c r="BD46" s="1515" t="str">
        <f t="array" ref="BD46">IF(BD44=0,"",BD44-56.7)</f>
        <v/>
      </c>
      <c r="BE46" s="1515" t="str">
        <f t="array" ref="BE46">IF(BE44=0,"",BE44-56.7)</f>
        <v/>
      </c>
      <c r="BF46" s="1515" t="str">
        <f t="array" ref="BF46">IF(BF44=0,"",BF44-56.7)</f>
        <v/>
      </c>
      <c r="BG46" s="1510" t="str">
        <f t="array" ref="BG46">IF(BG44=0,"",BG44-56.7)</f>
        <v/>
      </c>
      <c r="BH46" s="1521">
        <f t="array" ref="BH46">IF(ISNUMBER(BG46),BG46,IF(ISNUMBER(BF46),BF46,IF(ISNUMBER(BE46),BE46,IF(ISNUMBER(BD46),BD46,IF(ISNUMBER(BC46),BC46,IF(ISNUMBER(BB46),BB46,IF(ISNUMBER(BA46),BA46,"")))))))</f>
        <v>6.2999999999999972</v>
      </c>
      <c r="BI46" s="385"/>
      <c r="BJ46" s="1522">
        <f t="array" ref="BJ46">IF(BJ44=0,"",BJ44-56.7)</f>
        <v>5.5999999999999943</v>
      </c>
      <c r="BK46" s="1515" t="str">
        <f t="array" ref="BK46">IF(BK44=0,"",BK44-56.7)</f>
        <v/>
      </c>
      <c r="BL46" s="1515" t="str">
        <f t="array" ref="BL46">IF(BL44=0,"",BL44-56.7)</f>
        <v/>
      </c>
      <c r="BM46" s="1515" t="str">
        <f t="array" ref="BM46">IF(BM44=0,"",BM44-56.7)</f>
        <v/>
      </c>
      <c r="BN46" s="1515">
        <f t="array" ref="BN46">IF(BN44=0,"",BN44-56.7)</f>
        <v>4.6999999999999957</v>
      </c>
      <c r="BO46" s="1515">
        <f t="array" ref="BO46">IF(BO44=0,"",BO44-56.7)</f>
        <v>5.1999999999999957</v>
      </c>
      <c r="BP46" s="1510">
        <f t="array" ref="BP46">IF(BP44=0,"",BP44-56.7)</f>
        <v>5.5</v>
      </c>
      <c r="BQ46" s="1521">
        <f t="array" ref="BQ46">IF(ISNUMBER(BP46),BP46,IF(ISNUMBER(BO46),BO46,IF(ISNUMBER(BN46),BN46,IF(ISNUMBER(BM46),BM46,IF(ISNUMBER(BL46),BL46,IF(ISNUMBER(BK46),BK46,IF(ISNUMBER(BJ46),BJ46,"")))))))</f>
        <v>5.5</v>
      </c>
      <c r="BR46" s="385"/>
      <c r="BS46" s="1522">
        <f t="array" ref="BS46">IF(BS44=0,"",BS44-56.7)</f>
        <v>5.6999999999999957</v>
      </c>
      <c r="BT46" s="1515">
        <f t="array" ref="BT46">IF(BT44=0,"",BT44-56.7)</f>
        <v>6</v>
      </c>
      <c r="BU46" s="1515">
        <f t="array" ref="BU46">IF(BU44=0,"",BU44-56.7)</f>
        <v>6.2999999999999972</v>
      </c>
      <c r="BV46" s="1515">
        <f t="array" ref="BV46">IF(BV44=0,"",BV44-56.7)</f>
        <v>6.2999999999999972</v>
      </c>
      <c r="BW46" s="1515">
        <f t="array" ref="BW46">IF(BW44=0,"",BW44-56.7)</f>
        <v>6.2999999999999972</v>
      </c>
      <c r="BX46" s="1515">
        <f t="array" ref="BX46">IF(BX44=0,"",BX44-56.7)</f>
        <v>6.6999999999999957</v>
      </c>
      <c r="BY46" s="1510">
        <f t="array" ref="BY46">IF(BY44=0,"",BY44-56.7)</f>
        <v>6.8999999999999986</v>
      </c>
      <c r="BZ46" s="1519">
        <f t="array" ref="BZ46">IF(ISNUMBER(BY46),BY46,IF(ISNUMBER(BX46),BX46,IF(ISNUMBER(BW46),BW46,IF(ISNUMBER(BV46),BV46,IF(ISNUMBER(BU46),BU46,IF(ISNUMBER(BT46),BT46,IF(ISNUMBER(BS46),BS46,"")))))))</f>
        <v>6.8999999999999986</v>
      </c>
      <c r="CA46" s="1518">
        <f t="array" ref="CA46">IF(CA44=0,"",CA44-56.7)</f>
        <v>6.8999999999999986</v>
      </c>
      <c r="CB46" s="1515">
        <f t="array" ref="CB46">IF(CB44=0,"",CB44-56.7)</f>
        <v>6.5</v>
      </c>
      <c r="CC46" s="1515">
        <f t="array" ref="CC46">IF(CC44=0,"",CC44-56.7)</f>
        <v>6.5</v>
      </c>
      <c r="CD46" s="1515">
        <f t="array" ref="CD46">IF(CD44=0,"",CD44-56.7)</f>
        <v>6.7999999999999972</v>
      </c>
      <c r="CE46" s="1515">
        <f t="array" ref="CE46">IF(CE44=0,"",CE44-56.7)</f>
        <v>7</v>
      </c>
      <c r="CF46" s="1515">
        <f t="array" ref="CF46">IF(CF44=0,"",CF44-56.7)</f>
        <v>7.2999999999999972</v>
      </c>
      <c r="CG46" s="1510">
        <f t="array" ref="CG46">IF(CG44=0,"",CG44-56.7)</f>
        <v>7.2999999999999972</v>
      </c>
      <c r="CH46" s="1519">
        <f t="array" ref="CH46">IF(ISNUMBER(CG46),CG46,IF(ISNUMBER(CF46),CF46,IF(ISNUMBER(CE46),CE46,IF(ISNUMBER(CD46),CD46,IF(ISNUMBER(CC46),CC46,IF(ISNUMBER(CB46),CB46,IF(ISNUMBER(CA46),CA46,"")))))))</f>
        <v>7.2999999999999972</v>
      </c>
      <c r="CI46" s="1518">
        <f t="array" ref="CI46">IF(CI44=0,"",CI44-56.7)</f>
        <v>7.3999999999999915</v>
      </c>
      <c r="CJ46" s="1515">
        <f t="array" ref="CJ46">IF(CJ44=0,"",CJ44-56.7)</f>
        <v>7.0999999999999943</v>
      </c>
      <c r="CK46" s="1515">
        <f t="array" ref="CK46">IF(CK44=0,"",CK44-56.7)</f>
        <v>7.0999999999999943</v>
      </c>
      <c r="CL46" s="1515">
        <f t="array" ref="CL46">IF(CL44=0,"",CL44-56.7)</f>
        <v>7.5</v>
      </c>
      <c r="CM46" s="1515">
        <f t="array" ref="CM46">IF(CM44=0,"",CM44-56.7)</f>
        <v>8.0999999999999943</v>
      </c>
      <c r="CN46" s="1515">
        <f t="array" ref="CN46">IF(CN44=0,"",CN44-56.7)</f>
        <v>7.8999999999999915</v>
      </c>
      <c r="CO46" s="1510">
        <f t="array" ref="CO46">IF(CO44=0,"",CO44-56.7)</f>
        <v>8.3999999999999915</v>
      </c>
      <c r="CP46" s="1519">
        <f t="array" ref="CP46">IF(ISNUMBER(CO46),CO46,IF(ISNUMBER(CN46),CN46,IF(ISNUMBER(CM46),CM46,IF(ISNUMBER(CL46),CL46,IF(ISNUMBER(CK46),CK46,IF(ISNUMBER(CJ46),CJ46,IF(ISNUMBER(CI46),CI46,"")))))))</f>
        <v>8.3999999999999915</v>
      </c>
      <c r="CQ46" s="1518">
        <f t="array" ref="CQ46">IF(CQ44=0,"",CQ44-56.7)</f>
        <v>8.7000000000000028</v>
      </c>
      <c r="CR46" s="1515">
        <f t="array" ref="CR46">IF(CR44=0,"",CR44-56.7)</f>
        <v>8.7000000000000028</v>
      </c>
      <c r="CS46" s="1515">
        <f t="array" ref="CS46">IF(CS44=0,"",CS44-56.7)</f>
        <v>8.7000000000000028</v>
      </c>
      <c r="CT46" s="1515">
        <f t="array" ref="CT46">IF(CT44=0,"",CT44-56.7)</f>
        <v>8.7000000000000028</v>
      </c>
      <c r="CU46" s="1515">
        <f t="array" ref="CU46">IF(CU44=0,"",CU44-56.7)</f>
        <v>8.0999999999999943</v>
      </c>
      <c r="CV46" s="1515">
        <f t="array" ref="CV46">IF(CV44=0,"",CV44-56.7)</f>
        <v>8.0999999999999943</v>
      </c>
      <c r="CW46" s="1510">
        <f t="array" ref="CW46">IF(CW44=0,"",CW44-56.7)</f>
        <v>8.2999999999999972</v>
      </c>
      <c r="CX46" s="1519">
        <f t="array" ref="CX46">IF(ISNUMBER(CW46),CW46,IF(ISNUMBER(CV46),CV46,IF(ISNUMBER(CU46),CU46,IF(ISNUMBER(CT46),CT46,IF(ISNUMBER(CS46),CS46,IF(ISNUMBER(CR46),CR46,IF(ISNUMBER(CQ46),CQ46,"")))))))</f>
        <v>8.2999999999999972</v>
      </c>
      <c r="CY46" s="1518">
        <f t="array" ref="CY46">IF(CY44=0,"",CY44-56.7)</f>
        <v>8.2999999999999972</v>
      </c>
      <c r="CZ46" s="1515">
        <f t="array" ref="CZ46">IF(CZ44=0,"",CZ44-56.7)</f>
        <v>8.5999999999999943</v>
      </c>
      <c r="DA46" s="1515">
        <f t="array" ref="DA46">IF(DA44=0,"",DA44-56.7)</f>
        <v>8.2999999999999972</v>
      </c>
      <c r="DB46" s="1515">
        <f t="array" ref="DB46">IF(DB44=0,"",DB44-56.7)</f>
        <v>8.5</v>
      </c>
      <c r="DC46" s="1515">
        <f t="array" ref="DC46">IF(DC44=0,"",DC44-56.7)</f>
        <v>8.5</v>
      </c>
      <c r="DD46" s="1515">
        <f t="array" ref="DD46">IF(DD44=0,"",DD44-56.7)</f>
        <v>7.8999999999999915</v>
      </c>
      <c r="DE46" s="1510" t="str">
        <f t="array" ref="DE46">IF(DE44=0,"",DE44-56.7)</f>
        <v/>
      </c>
      <c r="DF46" s="1521">
        <f t="array" ref="DF46">IF(ISNUMBER(DE46),DE46,IF(ISNUMBER(DD46),DD46,IF(ISNUMBER(DC46),DC46,IF(ISNUMBER(DB46),DB46,IF(ISNUMBER(DA46),DA46,IF(ISNUMBER(CZ46),CZ46,IF(ISNUMBER(CY46),CY46,"")))))))</f>
        <v>7.8999999999999915</v>
      </c>
      <c r="DG46" s="385"/>
      <c r="DH46" s="1518" t="str">
        <f t="array" ref="DH46">IF(DH44=0,"",DH44-56.7)</f>
        <v/>
      </c>
      <c r="DI46" s="1515" t="str">
        <f t="array" ref="DI46">IF(DI44=0,"",DI44-56.7)</f>
        <v/>
      </c>
      <c r="DJ46" s="1515" t="str">
        <f t="array" ref="DJ46">IF(DJ44=0,"",DJ44-56.7)</f>
        <v/>
      </c>
      <c r="DK46" s="1515" t="str">
        <f t="array" ref="DK46">IF(DK44=0,"",DK44-56.7)</f>
        <v/>
      </c>
      <c r="DL46" s="1515" t="str">
        <f t="array" ref="DL46">IF(DL44=0,"",DL44-56.7)</f>
        <v/>
      </c>
      <c r="DM46" s="1515" t="str">
        <f t="array" ref="DM46">IF(DM44=0,"",DM44-56.7)</f>
        <v/>
      </c>
      <c r="DN46" s="1510" t="str">
        <f t="array" ref="DN46">IF(DN44=0,"",DN44-56.7)</f>
        <v/>
      </c>
      <c r="DO46" s="1521" t="str">
        <f t="array" ref="DO46">IF(ISNUMBER(DN46),DN46,IF(ISNUMBER(DM46),DM46,IF(ISNUMBER(DL46),DL46,IF(ISNUMBER(DK46),DK46,IF(ISNUMBER(DJ46),DJ46,IF(ISNUMBER(DI46),DI46,IF(ISNUMBER(DH46),DH46,"")))))))</f>
        <v/>
      </c>
      <c r="DP46" s="385"/>
      <c r="DQ46" s="1518" t="str">
        <f t="array" ref="DQ46">IF(DQ44=0,"",DQ44-56.7)</f>
        <v/>
      </c>
      <c r="DR46" s="1515" t="str">
        <f t="array" ref="DR46">IF(DR44=0,"",DR44-56.7)</f>
        <v/>
      </c>
      <c r="DS46" s="1515" t="str">
        <f t="array" ref="DS46">IF(DS44=0,"",DS44-56.7)</f>
        <v/>
      </c>
      <c r="DT46" s="1515" t="str">
        <f t="array" ref="DT46">IF(DT44=0,"",DT44-56.7)</f>
        <v/>
      </c>
      <c r="DU46" s="1515" t="str">
        <f t="array" ref="DU46">IF(DU44=0,"",DU44-56.7)</f>
        <v/>
      </c>
      <c r="DV46" s="1515" t="str">
        <f t="array" ref="DV46">IF(DV44=0,"",DV44-56.7)</f>
        <v/>
      </c>
      <c r="DW46" s="1510" t="str">
        <f t="array" ref="DW46">IF(DW44=0,"",DW44-56.7)</f>
        <v/>
      </c>
      <c r="DX46" s="1521" t="str">
        <f t="array" ref="DX46">IF(ISNUMBER(DW46),DW46,IF(ISNUMBER(DV46),DV46,IF(ISNUMBER(DU46),DU46,IF(ISNUMBER(DT46),DT46,IF(ISNUMBER(DS46),DS46,IF(ISNUMBER(DR46),DR46,IF(ISNUMBER(DQ46),DQ46,"")))))))</f>
        <v/>
      </c>
      <c r="DY46" s="385"/>
      <c r="DZ46" s="1518" t="str">
        <f t="array" ref="DZ46">IF(DZ44=0,"",DZ44-56.7)</f>
        <v/>
      </c>
      <c r="EA46" s="1515" t="str">
        <f t="array" ref="EA46">IF(EA44=0,"",EA44-56.7)</f>
        <v/>
      </c>
      <c r="EB46" s="1515" t="str">
        <f t="array" ref="EB46">IF(EB44=0,"",EB44-56.7)</f>
        <v/>
      </c>
      <c r="EC46" s="1515" t="str">
        <f t="array" ref="EC46">IF(EC44=0,"",EC44-56.7)</f>
        <v/>
      </c>
      <c r="ED46" s="1515" t="str">
        <f t="array" ref="ED46">IF(ED44=0,"",ED44-56.7)</f>
        <v/>
      </c>
      <c r="EE46" s="1515" t="str">
        <f t="array" ref="EE46">IF(EE44=0,"",EE44-56.7)</f>
        <v/>
      </c>
      <c r="EF46" s="1510" t="str">
        <f t="array" ref="EF46">IF(EF44=0,"",EF44-56.7)</f>
        <v/>
      </c>
      <c r="EG46" s="1521" t="str">
        <f t="array" ref="EG46">IF(ISNUMBER(EF46),EF46,IF(ISNUMBER(EE46),EE46,IF(ISNUMBER(ED46),ED46,IF(ISNUMBER(EC46),EC46,IF(ISNUMBER(EB46),EB46,IF(ISNUMBER(EA46),EA46,IF(ISNUMBER(DZ46),DZ46,"")))))))</f>
        <v/>
      </c>
      <c r="EH46" s="385"/>
      <c r="EI46" s="1518" t="str">
        <f t="array" ref="EI46">IF(EI44=0,"",EI44-56.7)</f>
        <v/>
      </c>
      <c r="EJ46" s="1515" t="str">
        <f t="array" ref="EJ46">IF(EJ44=0,"",EJ44-56.7)</f>
        <v/>
      </c>
      <c r="EK46" s="1515" t="str">
        <f t="array" ref="EK46">IF(EK44=0,"",EK44-56.7)</f>
        <v/>
      </c>
      <c r="EL46" s="1515" t="str">
        <f t="array" ref="EL46">IF(EL44=0,"",EL44-56.7)</f>
        <v/>
      </c>
      <c r="EM46" s="1515" t="str">
        <f t="array" ref="EM46">IF(EM44=0,"",EM44-56.7)</f>
        <v/>
      </c>
      <c r="EN46" s="1515" t="str">
        <f t="array" ref="EN46">IF(EN44=0,"",EN44-56.7)</f>
        <v/>
      </c>
      <c r="EO46" s="1510" t="str">
        <f t="array" ref="EO46">IF(EO44=0,"",EO44-56.7)</f>
        <v/>
      </c>
      <c r="EP46" s="1521" t="str">
        <f t="array" ref="EP46">IF(ISNUMBER(EO46),EO46,IF(ISNUMBER(EN46),EN46,IF(ISNUMBER(EM46),EM46,IF(ISNUMBER(EL46),EL46,IF(ISNUMBER(EK46),EK46,IF(ISNUMBER(EJ46),EJ46,IF(ISNUMBER(EI46),EI46,"")))))))</f>
        <v/>
      </c>
      <c r="EQ46" s="385"/>
    </row>
    <row r="47" spans="1:147" ht="18" customHeight="1">
      <c r="A47" s="1523" t="s">
        <v>163</v>
      </c>
      <c r="B47" s="1524">
        <v>9.9000000000000005E-2</v>
      </c>
      <c r="C47" s="1525">
        <v>9.9000000000000005E-2</v>
      </c>
      <c r="D47" s="1525">
        <v>9.9000000000000005E-2</v>
      </c>
      <c r="E47" s="1525">
        <v>9.9000000000000005E-2</v>
      </c>
      <c r="F47" s="1525">
        <v>9.9000000000000005E-2</v>
      </c>
      <c r="G47" s="1526">
        <v>0.129</v>
      </c>
      <c r="H47" s="1527">
        <f t="array" ref="H47">IF(COUNT(B47:G47)=0,"",AVERAGE(B47:G47))</f>
        <v>0.104</v>
      </c>
      <c r="I47" s="385"/>
      <c r="J47" s="1530">
        <f t="shared" ref="J47:P47" si="31">IFERROR(J52/J44,"")</f>
        <v>0.12152777777777778</v>
      </c>
      <c r="K47" s="1528">
        <f t="shared" si="31"/>
        <v>0.10958904109589042</v>
      </c>
      <c r="L47" s="1528">
        <f t="shared" si="31"/>
        <v>0.11243611584327086</v>
      </c>
      <c r="M47" s="1528">
        <f t="shared" si="31"/>
        <v>0.11714770797962649</v>
      </c>
      <c r="N47" s="1528">
        <f t="shared" si="31"/>
        <v>0.11538461538461539</v>
      </c>
      <c r="O47" s="1528">
        <f t="shared" si="31"/>
        <v>0.11616161616161617</v>
      </c>
      <c r="P47" s="1742">
        <f t="shared" si="31"/>
        <v>0.12709030100334448</v>
      </c>
      <c r="Q47" s="1529">
        <f t="array" ref="Q47">IF(COUNT(J47:P47)=0,"",AVERAGE(J47:P47))</f>
        <v>0.11704816789230595</v>
      </c>
      <c r="R47" s="385"/>
      <c r="S47" s="1530">
        <f t="shared" ref="S47:Y47" si="32">IFERROR(S52/S44,"")</f>
        <v>0.13410596026490065</v>
      </c>
      <c r="T47" s="1528">
        <f t="shared" si="32"/>
        <v>0.13311148086522462</v>
      </c>
      <c r="U47" s="1528">
        <f t="shared" si="32"/>
        <v>0.13477537437603992</v>
      </c>
      <c r="V47" s="1528">
        <f t="shared" si="32"/>
        <v>0.13643926788685523</v>
      </c>
      <c r="W47" s="1528">
        <f t="shared" si="32"/>
        <v>0.132013201320132</v>
      </c>
      <c r="X47" s="1528">
        <f t="shared" si="32"/>
        <v>0.1556291390728477</v>
      </c>
      <c r="Y47" s="1742">
        <f t="shared" si="32"/>
        <v>0.14991762767710048</v>
      </c>
      <c r="Z47" s="1529">
        <f t="array" ref="Z47">IF(COUNT(S47:Y47)=0,"",AVERAGE(S47:Y47))</f>
        <v>0.13942743592330006</v>
      </c>
      <c r="AA47" s="1530">
        <f t="shared" ref="AA47:AG47" si="33">IFERROR(AA52/AA44,"")</f>
        <v>0.14662273476112025</v>
      </c>
      <c r="AB47" s="1528">
        <f t="shared" si="33"/>
        <v>0.16390728476821192</v>
      </c>
      <c r="AC47" s="1528">
        <f t="shared" si="33"/>
        <v>0.15573770491803279</v>
      </c>
      <c r="AD47" s="1528">
        <f t="shared" si="33"/>
        <v>0.14724919093851133</v>
      </c>
      <c r="AE47" s="1528">
        <f t="shared" si="33"/>
        <v>0.1504854368932039</v>
      </c>
      <c r="AF47" s="1528">
        <f t="shared" si="33"/>
        <v>0.13848631239935588</v>
      </c>
      <c r="AG47" s="1742">
        <f t="shared" si="33"/>
        <v>0.14262560777957861</v>
      </c>
      <c r="AH47" s="1529">
        <f t="array" ref="AH47">IF(COUNT(AA47:AG47)=0,"",AVERAGE(AA47:AG47))</f>
        <v>0.14930203892257352</v>
      </c>
      <c r="AI47" s="1530">
        <f t="shared" ref="AI47:AO47" si="34">IFERROR(AI52/AI44,"")</f>
        <v>0.15609756097560976</v>
      </c>
      <c r="AJ47" s="1528">
        <f t="shared" si="34"/>
        <v>0.16097560975609757</v>
      </c>
      <c r="AK47" s="1528">
        <f t="shared" si="34"/>
        <v>0.14471544715447154</v>
      </c>
      <c r="AL47" s="1528">
        <f t="shared" si="34"/>
        <v>0.13987138263665594</v>
      </c>
      <c r="AM47" s="1528">
        <f t="shared" si="34"/>
        <v>0.14423076923076925</v>
      </c>
      <c r="AN47" s="1528">
        <f t="shared" si="34"/>
        <v>0.15064102564102566</v>
      </c>
      <c r="AO47" s="1742">
        <f t="shared" si="34"/>
        <v>0.16264090177133655</v>
      </c>
      <c r="AP47" s="1529">
        <f t="array" ref="AP47">IF(COUNT(AI47:AO47)=0,"",AVERAGE(AI47:AO47))</f>
        <v>0.15131038530942376</v>
      </c>
      <c r="AQ47" s="385"/>
      <c r="AR47" s="1530">
        <f t="shared" ref="AR47:AX47" si="35">IFERROR(AR52/AR44,"")</f>
        <v>0.16425120772946858</v>
      </c>
      <c r="AS47" s="1528">
        <f t="shared" si="35"/>
        <v>0.16051364365971107</v>
      </c>
      <c r="AT47" s="1528">
        <f t="shared" si="35"/>
        <v>0.15127388535031847</v>
      </c>
      <c r="AU47" s="1528">
        <f t="shared" si="35"/>
        <v>0.1494435612082671</v>
      </c>
      <c r="AV47" s="1528">
        <f t="shared" si="35"/>
        <v>0.15654952076677317</v>
      </c>
      <c r="AW47" s="1528">
        <f t="shared" si="35"/>
        <v>0.15814696485623003</v>
      </c>
      <c r="AX47" s="1742" t="str">
        <f t="shared" si="35"/>
        <v/>
      </c>
      <c r="AY47" s="1529">
        <f t="array" ref="AY47">IF(COUNT(AR47:AX47)=0,"",AVERAGE(AR47:AX47))</f>
        <v>0.1566964639284614</v>
      </c>
      <c r="AZ47" s="385"/>
      <c r="BA47" s="1530">
        <f t="shared" ref="BA47:BG47" si="36">IFERROR(BA52/BA44,"")</f>
        <v>0.13942307692307693</v>
      </c>
      <c r="BB47" s="1528">
        <f t="shared" si="36"/>
        <v>0.14102564102564105</v>
      </c>
      <c r="BC47" s="1528">
        <f t="shared" si="36"/>
        <v>0.14761904761904762</v>
      </c>
      <c r="BD47" s="1528" t="str">
        <f t="shared" si="36"/>
        <v/>
      </c>
      <c r="BE47" s="1528" t="str">
        <f t="shared" si="36"/>
        <v/>
      </c>
      <c r="BF47" s="1528" t="str">
        <f t="shared" si="36"/>
        <v/>
      </c>
      <c r="BG47" s="1742" t="str">
        <f t="shared" si="36"/>
        <v/>
      </c>
      <c r="BH47" s="1529">
        <f t="array" ref="BH47">IF(COUNT(BA47:BG47)=0,"",AVERAGE(BA47:BG47))</f>
        <v>0.14268925518925521</v>
      </c>
      <c r="BI47" s="385"/>
      <c r="BJ47" s="1530">
        <f t="shared" ref="BJ47:BP47" si="37">IFERROR(BJ52/BJ44,"")</f>
        <v>0.14125200642054575</v>
      </c>
      <c r="BK47" s="1528" t="str">
        <f t="shared" si="37"/>
        <v/>
      </c>
      <c r="BL47" s="1528" t="str">
        <f t="shared" si="37"/>
        <v/>
      </c>
      <c r="BM47" s="1528" t="str">
        <f t="shared" si="37"/>
        <v/>
      </c>
      <c r="BN47" s="1528">
        <f t="shared" si="37"/>
        <v>0.14983713355048858</v>
      </c>
      <c r="BO47" s="1528">
        <f t="shared" si="37"/>
        <v>0.14862681744749595</v>
      </c>
      <c r="BP47" s="1742">
        <f t="shared" si="37"/>
        <v>0.13183279742765272</v>
      </c>
      <c r="BQ47" s="1529">
        <f t="array" ref="BQ47">IF(COUNT(BJ47:BP47)=0,"",AVERAGE(BJ47:BP47))</f>
        <v>0.14288718871154577</v>
      </c>
      <c r="BR47" s="385"/>
      <c r="BS47" s="1530">
        <f t="shared" ref="BS47:BY47" si="38">IFERROR(BS52/BS44,"")</f>
        <v>0.14102564102564105</v>
      </c>
      <c r="BT47" s="1528">
        <f t="shared" si="38"/>
        <v>0.1419457735247209</v>
      </c>
      <c r="BU47" s="1528">
        <f t="shared" si="38"/>
        <v>0.13968253968253969</v>
      </c>
      <c r="BV47" s="1528">
        <f t="shared" si="38"/>
        <v>0.14285714285714285</v>
      </c>
      <c r="BW47" s="1528">
        <f t="shared" si="38"/>
        <v>0.13650793650793649</v>
      </c>
      <c r="BX47" s="1528">
        <f t="shared" si="38"/>
        <v>0.14353312302839116</v>
      </c>
      <c r="BY47" s="1742">
        <f t="shared" si="38"/>
        <v>0.13679245283018868</v>
      </c>
      <c r="BZ47" s="1529">
        <f t="array" ref="BZ47">IF(COUNT(BS47:BY47)=0,"",AVERAGE(BS47:BY47))</f>
        <v>0.14033494420808013</v>
      </c>
      <c r="CA47" s="1530">
        <f t="shared" ref="CA47:CG47" si="39">IFERROR(CA52/CA44,"")</f>
        <v>0.13993710691823899</v>
      </c>
      <c r="CB47" s="1528">
        <f t="shared" si="39"/>
        <v>0.14398734177215189</v>
      </c>
      <c r="CC47" s="1528">
        <f t="shared" si="39"/>
        <v>0.14240506329113922</v>
      </c>
      <c r="CD47" s="1528">
        <f t="shared" si="39"/>
        <v>0.15433070866141732</v>
      </c>
      <c r="CE47" s="1528">
        <f t="shared" si="39"/>
        <v>0.13814756671899531</v>
      </c>
      <c r="CF47" s="1528">
        <f t="shared" si="39"/>
        <v>0.1484375</v>
      </c>
      <c r="CG47" s="1742">
        <f t="shared" si="39"/>
        <v>0.14531250000000001</v>
      </c>
      <c r="CH47" s="1529">
        <f t="array" ref="CH47">IF(COUNT(CA47:CG47)=0,"",AVERAGE(CA47:CG47))</f>
        <v>0.14465111248027754</v>
      </c>
      <c r="CI47" s="1530">
        <f t="shared" ref="CI47:CO47" si="40">IFERROR(CI52/CI44,"")</f>
        <v>0.1482059282371295</v>
      </c>
      <c r="CJ47" s="1528">
        <f t="shared" si="40"/>
        <v>0.15203761755485892</v>
      </c>
      <c r="CK47" s="1528">
        <f t="shared" si="40"/>
        <v>0.14420062695924765</v>
      </c>
      <c r="CL47" s="1528">
        <f t="shared" si="40"/>
        <v>0.14797507788161993</v>
      </c>
      <c r="CM47" s="1528">
        <f t="shared" si="40"/>
        <v>0.14969135802469136</v>
      </c>
      <c r="CN47" s="1528">
        <f t="shared" si="40"/>
        <v>0.15170278637770901</v>
      </c>
      <c r="CO47" s="1742">
        <f t="shared" si="40"/>
        <v>0.1459293394777266</v>
      </c>
      <c r="CP47" s="1529">
        <f t="array" ref="CP47">IF(COUNT(CI47:CO47)=0,"",AVERAGE(CI47:CO47))</f>
        <v>0.14853467635899756</v>
      </c>
      <c r="CQ47" s="1530">
        <f t="shared" ref="CQ47:CW47" si="41">IFERROR(CQ52/CQ44,"")</f>
        <v>0.14984709480122324</v>
      </c>
      <c r="CR47" s="1528">
        <f t="shared" si="41"/>
        <v>0.15443425076452597</v>
      </c>
      <c r="CS47" s="1528">
        <f t="shared" si="41"/>
        <v>0.1529051987767584</v>
      </c>
      <c r="CT47" s="1528">
        <f t="shared" si="41"/>
        <v>0.15443425076452597</v>
      </c>
      <c r="CU47" s="1528">
        <f t="shared" si="41"/>
        <v>0.14969135802469136</v>
      </c>
      <c r="CV47" s="1528">
        <f t="shared" si="41"/>
        <v>0.14043209876543211</v>
      </c>
      <c r="CW47" s="1742">
        <f t="shared" si="41"/>
        <v>0.13846153846153847</v>
      </c>
      <c r="CX47" s="1529">
        <f t="array" ref="CX47">IF(COUNT(CQ47:CW47)=0,"",AVERAGE(CQ47:CW47))</f>
        <v>0.14860082719409934</v>
      </c>
      <c r="CY47" s="1530">
        <f t="shared" ref="CY47:DE47" si="42">IFERROR(CY52/CY44,"")</f>
        <v>0.14461538461538462</v>
      </c>
      <c r="CZ47" s="1528">
        <f t="shared" si="42"/>
        <v>0.15160796324655437</v>
      </c>
      <c r="DA47" s="1528">
        <f t="shared" si="42"/>
        <v>0.14769230769230768</v>
      </c>
      <c r="DB47" s="1528">
        <f t="shared" si="42"/>
        <v>0.14263803680981596</v>
      </c>
      <c r="DC47" s="1528">
        <f t="shared" si="42"/>
        <v>0.1487730061349693</v>
      </c>
      <c r="DD47" s="1528">
        <f t="shared" si="42"/>
        <v>0.14551083591331271</v>
      </c>
      <c r="DE47" s="1742" t="str">
        <f t="shared" si="42"/>
        <v/>
      </c>
      <c r="DF47" s="1529">
        <f t="array" ref="DF47">IF(COUNT(CY47:DE47)=0,"",AVERAGE(CY47:DE47))</f>
        <v>0.14680625573539077</v>
      </c>
      <c r="DG47" s="385"/>
      <c r="DH47" s="1530" t="str">
        <f t="shared" ref="DH47:DN47" si="43">IFERROR(DH52/DH44,"")</f>
        <v/>
      </c>
      <c r="DI47" s="1528" t="str">
        <f t="shared" si="43"/>
        <v/>
      </c>
      <c r="DJ47" s="1528" t="str">
        <f t="shared" si="43"/>
        <v/>
      </c>
      <c r="DK47" s="1528" t="str">
        <f t="shared" si="43"/>
        <v/>
      </c>
      <c r="DL47" s="1528" t="str">
        <f t="shared" si="43"/>
        <v/>
      </c>
      <c r="DM47" s="1528" t="str">
        <f t="shared" si="43"/>
        <v/>
      </c>
      <c r="DN47" s="1742" t="str">
        <f t="shared" si="43"/>
        <v/>
      </c>
      <c r="DO47" s="1529" t="str">
        <f t="array" ref="DO47">IF(COUNT(DH47:DN47)=0,"",AVERAGE(DH47:DN47))</f>
        <v/>
      </c>
      <c r="DP47" s="385"/>
      <c r="DQ47" s="1530" t="str">
        <f t="shared" ref="DQ47:DW47" si="44">IFERROR(DQ52/DQ44,"")</f>
        <v/>
      </c>
      <c r="DR47" s="1528" t="str">
        <f t="shared" si="44"/>
        <v/>
      </c>
      <c r="DS47" s="1528" t="str">
        <f t="shared" si="44"/>
        <v/>
      </c>
      <c r="DT47" s="1528" t="str">
        <f t="shared" si="44"/>
        <v/>
      </c>
      <c r="DU47" s="1528" t="str">
        <f t="shared" si="44"/>
        <v/>
      </c>
      <c r="DV47" s="1528" t="str">
        <f t="shared" si="44"/>
        <v/>
      </c>
      <c r="DW47" s="1742" t="str">
        <f t="shared" si="44"/>
        <v/>
      </c>
      <c r="DX47" s="1529" t="str">
        <f t="array" ref="DX47">IF(COUNT(DQ47:DW47)=0,"",AVERAGE(DQ47:DW47))</f>
        <v/>
      </c>
      <c r="DY47" s="385"/>
      <c r="DZ47" s="1530" t="str">
        <f t="shared" ref="DZ47:EF47" si="45">IFERROR(DZ52/DZ44,"")</f>
        <v/>
      </c>
      <c r="EA47" s="1528" t="str">
        <f t="shared" si="45"/>
        <v/>
      </c>
      <c r="EB47" s="1528" t="str">
        <f t="shared" si="45"/>
        <v/>
      </c>
      <c r="EC47" s="1528" t="str">
        <f t="shared" si="45"/>
        <v/>
      </c>
      <c r="ED47" s="1528" t="str">
        <f t="shared" si="45"/>
        <v/>
      </c>
      <c r="EE47" s="1528" t="str">
        <f t="shared" si="45"/>
        <v/>
      </c>
      <c r="EF47" s="1742" t="str">
        <f t="shared" si="45"/>
        <v/>
      </c>
      <c r="EG47" s="1529" t="str">
        <f t="array" ref="EG47">IF(COUNT(DZ47:EF47)=0,"",AVERAGE(DZ47:EF47))</f>
        <v/>
      </c>
      <c r="EH47" s="385"/>
      <c r="EI47" s="1530" t="str">
        <f t="shared" ref="EI47:EO47" si="46">IFERROR(EI52/EI44,"")</f>
        <v/>
      </c>
      <c r="EJ47" s="1528" t="str">
        <f t="shared" si="46"/>
        <v/>
      </c>
      <c r="EK47" s="1528" t="str">
        <f t="shared" si="46"/>
        <v/>
      </c>
      <c r="EL47" s="1528" t="str">
        <f t="shared" si="46"/>
        <v/>
      </c>
      <c r="EM47" s="1528" t="str">
        <f t="shared" si="46"/>
        <v/>
      </c>
      <c r="EN47" s="1528" t="str">
        <f t="shared" si="46"/>
        <v/>
      </c>
      <c r="EO47" s="1742" t="str">
        <f t="shared" si="46"/>
        <v/>
      </c>
      <c r="EP47" s="1529" t="str">
        <f t="array" ref="EP47">IF(COUNT(EI47:EO47)=0,"",AVERAGE(EI47:EO47))</f>
        <v/>
      </c>
      <c r="EQ47" s="385"/>
    </row>
    <row r="48" spans="1:147" ht="18" customHeight="1">
      <c r="A48" s="1523" t="s">
        <v>164</v>
      </c>
      <c r="B48" s="1531">
        <v>16.899999999999999</v>
      </c>
      <c r="C48" s="1532">
        <v>16.899999999999999</v>
      </c>
      <c r="D48" s="1532">
        <v>16.899999999999999</v>
      </c>
      <c r="E48" s="1532">
        <v>16.899999999999999</v>
      </c>
      <c r="F48" s="1532">
        <v>16.899999999999999</v>
      </c>
      <c r="G48" s="1533">
        <v>17.100000000000001</v>
      </c>
      <c r="H48" s="1534">
        <f t="array" ref="H48">IF(COUNT(B48:G48)=0,"",AVERAGE(B48:G48))</f>
        <v>16.933333333333334</v>
      </c>
      <c r="I48" s="385"/>
      <c r="J48" s="1535">
        <v>17.2</v>
      </c>
      <c r="K48" s="1536">
        <v>17.399999999999999</v>
      </c>
      <c r="L48" s="1536">
        <v>17.5</v>
      </c>
      <c r="M48" s="1536">
        <v>17.600000000000001</v>
      </c>
      <c r="N48" s="1536">
        <v>17.899999999999999</v>
      </c>
      <c r="O48" s="1536">
        <v>17.7</v>
      </c>
      <c r="P48" s="1537">
        <v>17.899999999999999</v>
      </c>
      <c r="Q48" s="1538">
        <f t="array" ref="Q48">IF(COUNT(J48:P48)=0,"",AVERAGE(J48:P48))</f>
        <v>17.599999999999998</v>
      </c>
      <c r="R48" s="385"/>
      <c r="S48" s="1539">
        <v>18</v>
      </c>
      <c r="T48" s="1540">
        <v>17.899999999999999</v>
      </c>
      <c r="U48" s="1540">
        <v>17.899999999999999</v>
      </c>
      <c r="V48" s="1540">
        <v>17.899999999999999</v>
      </c>
      <c r="W48" s="1540">
        <v>18.100000000000001</v>
      </c>
      <c r="X48" s="1540">
        <v>18</v>
      </c>
      <c r="Y48" s="1541">
        <v>18.100000000000001</v>
      </c>
      <c r="Z48" s="1542">
        <f t="array" ref="Z48">IF(COUNT(S48:Y48)=0,"",AVERAGE(S48:Y48))</f>
        <v>17.985714285714284</v>
      </c>
      <c r="AA48" s="1539">
        <v>18.100000000000001</v>
      </c>
      <c r="AB48" s="1540">
        <v>18</v>
      </c>
      <c r="AC48" s="1540">
        <v>18.2</v>
      </c>
      <c r="AD48" s="1540">
        <v>18.5</v>
      </c>
      <c r="AE48" s="1540">
        <v>18.5</v>
      </c>
      <c r="AF48" s="1540">
        <v>18.5</v>
      </c>
      <c r="AG48" s="1541">
        <v>18.399999999999999</v>
      </c>
      <c r="AH48" s="1543">
        <f t="array" ref="AH48">IF(COUNT(AA48:AG48)=0,"",AVERAGE(AA48:AG48))</f>
        <v>18.314285714285713</v>
      </c>
      <c r="AI48" s="1544">
        <v>18.399999999999999</v>
      </c>
      <c r="AJ48" s="1540">
        <v>18.399999999999999</v>
      </c>
      <c r="AK48" s="1540">
        <v>18.399999999999999</v>
      </c>
      <c r="AL48" s="1540">
        <v>18.600000000000001</v>
      </c>
      <c r="AM48" s="1540">
        <v>18.600000000000001</v>
      </c>
      <c r="AN48" s="1540">
        <v>18.600000000000001</v>
      </c>
      <c r="AO48" s="1541">
        <v>18.5</v>
      </c>
      <c r="AP48" s="1543">
        <f t="array" ref="AP48">IF(COUNT(AI48:AO48)=0,"",AVERAGE(AI48:AO48))</f>
        <v>18.5</v>
      </c>
      <c r="AQ48" s="385"/>
      <c r="AR48" s="1544">
        <v>18.5</v>
      </c>
      <c r="AS48" s="1540">
        <v>18.600000000000001</v>
      </c>
      <c r="AT48" s="1540">
        <v>18.8</v>
      </c>
      <c r="AU48" s="1540">
        <v>18.8</v>
      </c>
      <c r="AV48" s="1540">
        <v>18.7</v>
      </c>
      <c r="AW48" s="1540">
        <v>18.7</v>
      </c>
      <c r="AX48" s="1541"/>
      <c r="AY48" s="1543">
        <f t="array" ref="AY48">IF(COUNT(AR48:AX48)=0,"",AVERAGE(AR48:AX48))</f>
        <v>18.683333333333334</v>
      </c>
      <c r="AZ48" s="385"/>
      <c r="BA48" s="1544">
        <v>18.600000000000001</v>
      </c>
      <c r="BB48" s="1540">
        <v>18.600000000000001</v>
      </c>
      <c r="BC48" s="1540">
        <v>18.8</v>
      </c>
      <c r="BD48" s="1540"/>
      <c r="BE48" s="1540"/>
      <c r="BF48" s="1540"/>
      <c r="BG48" s="1541"/>
      <c r="BH48" s="1543">
        <f t="array" ref="BH48">IF(COUNT(BA48:BG48)=0,"",AVERAGE(BA48:BG48))</f>
        <v>18.666666666666668</v>
      </c>
      <c r="BI48" s="385"/>
      <c r="BJ48" s="1544">
        <v>18.600000000000001</v>
      </c>
      <c r="BK48" s="1540"/>
      <c r="BL48" s="1540"/>
      <c r="BM48" s="1540"/>
      <c r="BN48" s="1540">
        <v>18.3</v>
      </c>
      <c r="BO48" s="1540">
        <v>18.5</v>
      </c>
      <c r="BP48" s="1541">
        <v>18.600000000000001</v>
      </c>
      <c r="BQ48" s="1543">
        <f t="array" ref="BQ48">IF(COUNT(BJ48:BP48)=0,"",AVERAGE(BJ48:BP48))</f>
        <v>18.5</v>
      </c>
      <c r="BR48" s="385"/>
      <c r="BS48" s="1544">
        <v>18.600000000000001</v>
      </c>
      <c r="BT48" s="1540">
        <v>18.7</v>
      </c>
      <c r="BU48" s="1540">
        <v>18.8</v>
      </c>
      <c r="BV48" s="1540">
        <v>18.8</v>
      </c>
      <c r="BW48" s="1540">
        <v>18.600000000000001</v>
      </c>
      <c r="BX48" s="1540">
        <v>18.899999999999999</v>
      </c>
      <c r="BY48" s="1541">
        <v>19</v>
      </c>
      <c r="BZ48" s="1542">
        <f t="array" ref="BZ48">IF(COUNT(BS48:BY48)=0,"",AVERAGE(BS48:BY48))</f>
        <v>18.771428571428572</v>
      </c>
      <c r="CA48" s="1539">
        <v>19</v>
      </c>
      <c r="CB48" s="1540">
        <v>18.899999999999999</v>
      </c>
      <c r="CC48" s="1540">
        <v>18.899999999999999</v>
      </c>
      <c r="CD48" s="1540">
        <v>19</v>
      </c>
      <c r="CE48" s="1540">
        <v>19</v>
      </c>
      <c r="CF48" s="1540">
        <v>19.100000000000001</v>
      </c>
      <c r="CG48" s="1541">
        <v>19.100000000000001</v>
      </c>
      <c r="CH48" s="1542">
        <f t="array" ref="CH48">IF(COUNT(CA48:CG48)=0,"",AVERAGE(CA48:CG48))</f>
        <v>19</v>
      </c>
      <c r="CI48" s="1539">
        <v>19.100000000000001</v>
      </c>
      <c r="CJ48" s="1540">
        <v>19.100000000000001</v>
      </c>
      <c r="CK48" s="1540">
        <v>19.100000000000001</v>
      </c>
      <c r="CL48" s="1540">
        <v>19.2</v>
      </c>
      <c r="CM48" s="1540">
        <v>19.3</v>
      </c>
      <c r="CN48" s="1540">
        <v>19.3</v>
      </c>
      <c r="CO48" s="1541">
        <v>19.399999999999999</v>
      </c>
      <c r="CP48" s="1542">
        <f t="array" ref="CP48">IF(COUNT(CI48:CO48)=0,"",AVERAGE(CI48:CO48))</f>
        <v>19.214285714285715</v>
      </c>
      <c r="CQ48" s="1539">
        <v>19.5</v>
      </c>
      <c r="CR48" s="1540">
        <v>19.5</v>
      </c>
      <c r="CS48" s="1540">
        <v>19.5</v>
      </c>
      <c r="CT48" s="1540">
        <v>19.5</v>
      </c>
      <c r="CU48" s="1540">
        <v>19.3</v>
      </c>
      <c r="CV48" s="1540">
        <v>19.3</v>
      </c>
      <c r="CW48" s="1541">
        <v>19.399999999999999</v>
      </c>
      <c r="CX48" s="1542">
        <f t="array" ref="CX48">IF(COUNT(CQ48:CW48)=0,"",AVERAGE(CQ48:CW48))</f>
        <v>19.428571428571427</v>
      </c>
      <c r="CY48" s="1539">
        <v>19.399999999999999</v>
      </c>
      <c r="CZ48" s="1540">
        <v>19.5</v>
      </c>
      <c r="DA48" s="1540">
        <v>19.399999999999999</v>
      </c>
      <c r="DB48" s="1540">
        <v>19.5</v>
      </c>
      <c r="DC48" s="1540">
        <v>19.5</v>
      </c>
      <c r="DD48" s="1540">
        <v>19.3</v>
      </c>
      <c r="DE48" s="1541"/>
      <c r="DF48" s="1543">
        <f t="array" ref="DF48">IF(COUNT(CY48:DE48)=0,"",AVERAGE(CY48:DE48))</f>
        <v>19.433333333333334</v>
      </c>
      <c r="DG48" s="385"/>
      <c r="DH48" s="1539"/>
      <c r="DI48" s="1540"/>
      <c r="DJ48" s="1540"/>
      <c r="DK48" s="1540"/>
      <c r="DL48" s="1540"/>
      <c r="DM48" s="1540"/>
      <c r="DN48" s="1541"/>
      <c r="DO48" s="1543" t="str">
        <f t="array" ref="DO48">IF(COUNT(DH48:DN48)=0,"",AVERAGE(DH48:DN48))</f>
        <v/>
      </c>
      <c r="DP48" s="385"/>
      <c r="DQ48" s="1539"/>
      <c r="DR48" s="1540"/>
      <c r="DS48" s="1540"/>
      <c r="DT48" s="1540"/>
      <c r="DU48" s="1540"/>
      <c r="DV48" s="1540"/>
      <c r="DW48" s="1541"/>
      <c r="DX48" s="1543" t="str">
        <f t="array" ref="DX48">IF(COUNT(DQ48:DW48)=0,"",AVERAGE(DQ48:DW48))</f>
        <v/>
      </c>
      <c r="DY48" s="385"/>
      <c r="DZ48" s="1539"/>
      <c r="EA48" s="1540"/>
      <c r="EB48" s="1540"/>
      <c r="EC48" s="1540"/>
      <c r="ED48" s="1540"/>
      <c r="EE48" s="1540"/>
      <c r="EF48" s="1541"/>
      <c r="EG48" s="1543" t="str">
        <f t="array" ref="EG48">IF(COUNT(DZ48:EF48)=0,"",AVERAGE(DZ48:EF48))</f>
        <v/>
      </c>
      <c r="EH48" s="385"/>
      <c r="EI48" s="1539"/>
      <c r="EJ48" s="1540"/>
      <c r="EK48" s="1540"/>
      <c r="EL48" s="1540"/>
      <c r="EM48" s="1540"/>
      <c r="EN48" s="1540"/>
      <c r="EO48" s="1541"/>
      <c r="EP48" s="1543" t="str">
        <f t="array" ref="EP48">IF(COUNT(EI48:EO48)=0,"",AVERAGE(EI48:EO48))</f>
        <v/>
      </c>
      <c r="EQ48" s="385"/>
    </row>
    <row r="49" spans="1:147" ht="18" customHeight="1">
      <c r="A49" s="1545" t="s">
        <v>165</v>
      </c>
      <c r="B49" s="1546"/>
      <c r="C49" s="1547">
        <v>38.200000000000003</v>
      </c>
      <c r="D49" s="1547"/>
      <c r="E49" s="1547"/>
      <c r="F49" s="1547"/>
      <c r="G49" s="1548">
        <v>37.299999999999997</v>
      </c>
      <c r="H49" s="1549">
        <f t="array" ref="H49">IF(COUNT(B49:G49)=0,"",AVERAGE(B49:G49))</f>
        <v>37.75</v>
      </c>
      <c r="I49" s="389"/>
      <c r="J49" s="1550">
        <v>37.700000000000003</v>
      </c>
      <c r="K49" s="1551">
        <v>38.799999999999997</v>
      </c>
      <c r="L49" s="1551">
        <v>38.9</v>
      </c>
      <c r="M49" s="1551">
        <v>38.799999999999997</v>
      </c>
      <c r="N49" s="1551">
        <v>39.5</v>
      </c>
      <c r="O49" s="1551">
        <v>39.200000000000003</v>
      </c>
      <c r="P49" s="1552">
        <v>38.9</v>
      </c>
      <c r="Q49" s="1553">
        <f t="array" ref="Q49">IF(COUNT(J49:P49)=0,"",AVERAGE(J49:P49))</f>
        <v>38.828571428571422</v>
      </c>
      <c r="R49" s="389"/>
      <c r="S49" s="1554">
        <v>39</v>
      </c>
      <c r="T49" s="1555">
        <v>38.9</v>
      </c>
      <c r="U49" s="1555">
        <v>38.799999999999997</v>
      </c>
      <c r="V49" s="1555">
        <v>38.799999999999997</v>
      </c>
      <c r="W49" s="1555">
        <v>39.299999999999997</v>
      </c>
      <c r="X49" s="1555">
        <v>38.200000000000003</v>
      </c>
      <c r="Y49" s="1556">
        <v>38.6</v>
      </c>
      <c r="Z49" s="1557">
        <f t="array" ref="Z49">IF(COUNT(S49:Y49)=0,"",AVERAGE(S49:Y49))</f>
        <v>38.800000000000004</v>
      </c>
      <c r="AA49" s="1554">
        <v>38.799999999999997</v>
      </c>
      <c r="AB49" s="1555">
        <v>37.9</v>
      </c>
      <c r="AC49" s="1555">
        <v>38.5</v>
      </c>
      <c r="AD49" s="1555">
        <v>39.4</v>
      </c>
      <c r="AE49" s="1555">
        <v>39.200000000000003</v>
      </c>
      <c r="AF49" s="1555">
        <v>39.9</v>
      </c>
      <c r="AG49" s="1556">
        <v>39.5</v>
      </c>
      <c r="AH49" s="1558">
        <f t="array" ref="AH49">IF(COUNT(AA49:AG49)=0,"",AVERAGE(AA49:AG49))</f>
        <v>39.028571428571432</v>
      </c>
      <c r="AI49" s="1559">
        <v>38.799999999999997</v>
      </c>
      <c r="AJ49" s="1555">
        <v>38.6</v>
      </c>
      <c r="AK49" s="1555">
        <v>39.299999999999997</v>
      </c>
      <c r="AL49" s="1555">
        <v>39.9</v>
      </c>
      <c r="AM49" s="1555">
        <v>39.9</v>
      </c>
      <c r="AN49" s="1555">
        <v>39.6</v>
      </c>
      <c r="AO49" s="1556">
        <v>39</v>
      </c>
      <c r="AP49" s="1558">
        <f t="array" ref="AP49">IF(COUNT(AI49:AO49)=0,"",AVERAGE(AI49:AO49))</f>
        <v>39.300000000000004</v>
      </c>
      <c r="AQ49" s="389"/>
      <c r="AR49" s="1559">
        <v>38.799999999999997</v>
      </c>
      <c r="AS49" s="1555">
        <v>39.1</v>
      </c>
      <c r="AT49" s="1555">
        <v>39.9</v>
      </c>
      <c r="AU49" s="1555">
        <v>39.9</v>
      </c>
      <c r="AV49" s="1555">
        <v>39.5</v>
      </c>
      <c r="AW49" s="1555">
        <v>39.4</v>
      </c>
      <c r="AX49" s="1556"/>
      <c r="AY49" s="1558">
        <f t="array" ref="AY49">IF(COUNT(AR49:AX49)=0,"",AVERAGE(AR49:AX49))</f>
        <v>39.433333333333337</v>
      </c>
      <c r="AZ49" s="389"/>
      <c r="BA49" s="1559">
        <v>40.1</v>
      </c>
      <c r="BB49" s="1555">
        <v>39.9</v>
      </c>
      <c r="BC49" s="1555">
        <v>40.1</v>
      </c>
      <c r="BD49" s="1555"/>
      <c r="BE49" s="1555"/>
      <c r="BF49" s="1555"/>
      <c r="BG49" s="1556"/>
      <c r="BH49" s="1558">
        <f t="array" ref="BH49">IF(COUNT(BA49:BG49)=0,"",AVERAGE(BA49:BG49))</f>
        <v>40.033333333333331</v>
      </c>
      <c r="BI49" s="389"/>
      <c r="BJ49" s="1559">
        <v>39.9</v>
      </c>
      <c r="BK49" s="1555"/>
      <c r="BL49" s="1555"/>
      <c r="BM49" s="1555"/>
      <c r="BN49" s="1555">
        <v>39.1</v>
      </c>
      <c r="BO49" s="1555">
        <v>39.4</v>
      </c>
      <c r="BP49" s="1556">
        <v>40.4</v>
      </c>
      <c r="BQ49" s="1558">
        <f t="array" ref="BQ49">IF(COUNT(BJ49:BP49)=0,"",AVERAGE(BJ49:BP49))</f>
        <v>39.700000000000003</v>
      </c>
      <c r="BR49" s="389"/>
      <c r="BS49" s="1559">
        <v>40.1</v>
      </c>
      <c r="BT49" s="1555">
        <v>40.200000000000003</v>
      </c>
      <c r="BU49" s="1555">
        <v>40.4</v>
      </c>
      <c r="BV49" s="1555">
        <v>40.299999999999997</v>
      </c>
      <c r="BW49" s="1555">
        <v>40.5</v>
      </c>
      <c r="BX49" s="1555">
        <v>40.5</v>
      </c>
      <c r="BY49" s="1556">
        <v>41</v>
      </c>
      <c r="BZ49" s="1557">
        <f t="array" ref="BZ49">IF(COUNT(BS49:BY49)=0,"",AVERAGE(BS49:BY49))</f>
        <v>40.428571428571431</v>
      </c>
      <c r="CA49" s="1554">
        <v>40.799999999999997</v>
      </c>
      <c r="CB49" s="1555">
        <v>40.4</v>
      </c>
      <c r="CC49" s="1555">
        <v>40.4</v>
      </c>
      <c r="CD49" s="1555">
        <v>40.1</v>
      </c>
      <c r="CE49" s="1555">
        <v>41</v>
      </c>
      <c r="CF49" s="1555">
        <v>40.6</v>
      </c>
      <c r="CG49" s="1556">
        <v>40.799999999999997</v>
      </c>
      <c r="CH49" s="1557">
        <f t="array" ref="CH49">IF(COUNT(CA49:CG49)=0,"",AVERAGE(CA49:CG49))</f>
        <v>40.585714285714282</v>
      </c>
      <c r="CI49" s="1554">
        <v>40.799999999999997</v>
      </c>
      <c r="CJ49" s="1555">
        <v>40.4</v>
      </c>
      <c r="CK49" s="1555">
        <v>40.799999999999997</v>
      </c>
      <c r="CL49" s="1555">
        <v>40.799999999999997</v>
      </c>
      <c r="CM49" s="1555">
        <v>41.1</v>
      </c>
      <c r="CN49" s="1555">
        <v>41</v>
      </c>
      <c r="CO49" s="1556">
        <v>41.5</v>
      </c>
      <c r="CP49" s="1557">
        <f t="array" ref="CP49">IF(COUNT(CI49:CO49)=0,"",AVERAGE(CI49:CO49))</f>
        <v>40.914285714285711</v>
      </c>
      <c r="CQ49" s="1554">
        <v>41.5</v>
      </c>
      <c r="CR49" s="1555">
        <v>41.3</v>
      </c>
      <c r="CS49" s="1555">
        <v>41.4</v>
      </c>
      <c r="CT49" s="1555">
        <v>41.3</v>
      </c>
      <c r="CU49" s="1555">
        <v>41.1</v>
      </c>
      <c r="CV49" s="1555">
        <v>41.5</v>
      </c>
      <c r="CW49" s="1556">
        <v>41.7</v>
      </c>
      <c r="CX49" s="1557">
        <f t="array" ref="CX49">IF(COUNT(CQ49:CW49)=0,"",AVERAGE(CQ49:CW49))</f>
        <v>41.4</v>
      </c>
      <c r="CY49" s="1554">
        <v>41.5</v>
      </c>
      <c r="CZ49" s="1555">
        <v>41.3</v>
      </c>
      <c r="DA49" s="1555">
        <v>41.4</v>
      </c>
      <c r="DB49" s="1555">
        <v>41.7</v>
      </c>
      <c r="DC49" s="1555">
        <v>41.4</v>
      </c>
      <c r="DD49" s="1555">
        <v>41.2</v>
      </c>
      <c r="DE49" s="1556"/>
      <c r="DF49" s="1558">
        <f t="array" ref="DF49">IF(COUNT(CY49:DE49)=0,"",AVERAGE(CY49:DE49))</f>
        <v>41.416666666666664</v>
      </c>
      <c r="DG49" s="389"/>
      <c r="DH49" s="1554"/>
      <c r="DI49" s="1555"/>
      <c r="DJ49" s="1555"/>
      <c r="DK49" s="1555"/>
      <c r="DL49" s="1555"/>
      <c r="DM49" s="1555"/>
      <c r="DN49" s="1556"/>
      <c r="DO49" s="1558" t="str">
        <f t="array" ref="DO49">IF(COUNT(DH49:DN49)=0,"",AVERAGE(DH49:DN49))</f>
        <v/>
      </c>
      <c r="DP49" s="389"/>
      <c r="DQ49" s="1554"/>
      <c r="DR49" s="1555"/>
      <c r="DS49" s="1555"/>
      <c r="DT49" s="1555"/>
      <c r="DU49" s="1555"/>
      <c r="DV49" s="1555"/>
      <c r="DW49" s="1556"/>
      <c r="DX49" s="1558" t="str">
        <f t="array" ref="DX49">IF(COUNT(DQ49:DW49)=0,"",AVERAGE(DQ49:DW49))</f>
        <v/>
      </c>
      <c r="DY49" s="389"/>
      <c r="DZ49" s="1554"/>
      <c r="EA49" s="1555"/>
      <c r="EB49" s="1555"/>
      <c r="EC49" s="1555"/>
      <c r="ED49" s="1555"/>
      <c r="EE49" s="1555"/>
      <c r="EF49" s="1556"/>
      <c r="EG49" s="1558" t="str">
        <f t="array" ref="EG49">IF(COUNT(DZ49:EF49)=0,"",AVERAGE(DZ49:EF49))</f>
        <v/>
      </c>
      <c r="EH49" s="389"/>
      <c r="EI49" s="1554"/>
      <c r="EJ49" s="1555"/>
      <c r="EK49" s="1555"/>
      <c r="EL49" s="1555"/>
      <c r="EM49" s="1555"/>
      <c r="EN49" s="1555"/>
      <c r="EO49" s="1556"/>
      <c r="EP49" s="1558" t="str">
        <f t="array" ref="EP49">IF(COUNT(EI49:EO49)=0,"",AVERAGE(EI49:EO49))</f>
        <v/>
      </c>
      <c r="EQ49" s="389"/>
    </row>
    <row r="50" spans="1:147" ht="18" customHeight="1">
      <c r="A50" s="1545" t="s">
        <v>166</v>
      </c>
      <c r="B50" s="1546"/>
      <c r="C50" s="1547">
        <v>10.1</v>
      </c>
      <c r="D50" s="1547"/>
      <c r="E50" s="1547"/>
      <c r="F50" s="1547"/>
      <c r="G50" s="1548">
        <v>9.8000000000000007</v>
      </c>
      <c r="H50" s="1549">
        <f t="array" ref="H50">IF(COUNT(B50:G50)=0,"",AVERAGE(B50:G50))</f>
        <v>9.9499999999999993</v>
      </c>
      <c r="I50" s="389"/>
      <c r="J50" s="1550">
        <v>10.1</v>
      </c>
      <c r="K50" s="1551">
        <v>10.4</v>
      </c>
      <c r="L50" s="1551">
        <v>10.4</v>
      </c>
      <c r="M50" s="1551">
        <v>10.4</v>
      </c>
      <c r="N50" s="1551">
        <v>10.5</v>
      </c>
      <c r="O50" s="1551">
        <v>10.4</v>
      </c>
      <c r="P50" s="1552">
        <v>10.4</v>
      </c>
      <c r="Q50" s="1553">
        <f t="array" ref="Q50">IF(COUNT(J50:P50)=0,"",AVERAGE(J50:P50))</f>
        <v>10.37142857142857</v>
      </c>
      <c r="R50" s="389"/>
      <c r="S50" s="1554">
        <v>10.4</v>
      </c>
      <c r="T50" s="1555">
        <v>10.4</v>
      </c>
      <c r="U50" s="1555">
        <v>10.4</v>
      </c>
      <c r="V50" s="1555">
        <v>10.3</v>
      </c>
      <c r="W50" s="1555">
        <v>10.5</v>
      </c>
      <c r="X50" s="1555">
        <v>10.1</v>
      </c>
      <c r="Y50" s="1556">
        <v>10.199999999999999</v>
      </c>
      <c r="Z50" s="1560">
        <f t="array" ref="Z50">IF(COUNT(S50:Y50)=0,"",AVERAGE(S50:Y50))</f>
        <v>10.328571428571427</v>
      </c>
      <c r="AA50" s="1554">
        <v>10.199999999999999</v>
      </c>
      <c r="AB50" s="1555">
        <v>9.9</v>
      </c>
      <c r="AC50" s="1555">
        <v>10.199999999999999</v>
      </c>
      <c r="AD50" s="1555">
        <v>10.4</v>
      </c>
      <c r="AE50" s="1555">
        <v>10.5</v>
      </c>
      <c r="AF50" s="1555">
        <v>10.7</v>
      </c>
      <c r="AG50" s="1556">
        <v>10.5</v>
      </c>
      <c r="AH50" s="1558">
        <f t="array" ref="AH50">IF(COUNT(AA50:AG50)=0,"",AVERAGE(AA50:AG50))</f>
        <v>10.342857142857143</v>
      </c>
      <c r="AI50" s="1559">
        <v>10.3</v>
      </c>
      <c r="AJ50" s="1555">
        <v>10.199999999999999</v>
      </c>
      <c r="AK50" s="1555">
        <v>10.5</v>
      </c>
      <c r="AL50" s="1555">
        <v>10.7</v>
      </c>
      <c r="AM50" s="1555">
        <v>10.6</v>
      </c>
      <c r="AN50" s="1555">
        <v>10.5</v>
      </c>
      <c r="AO50" s="1556">
        <v>10.3</v>
      </c>
      <c r="AP50" s="1558">
        <f t="array" ref="AP50">IF(COUNT(AI50:AO50)=0,"",AVERAGE(AI50:AO50))</f>
        <v>10.442857142857145</v>
      </c>
      <c r="AQ50" s="389"/>
      <c r="AR50" s="1559">
        <v>10.3</v>
      </c>
      <c r="AS50" s="1555">
        <v>10.4</v>
      </c>
      <c r="AT50" s="1555">
        <v>10.6</v>
      </c>
      <c r="AU50" s="1555">
        <v>10.7</v>
      </c>
      <c r="AV50" s="1555">
        <v>10.5</v>
      </c>
      <c r="AW50" s="1555">
        <v>10.5</v>
      </c>
      <c r="AX50" s="1556"/>
      <c r="AY50" s="1558">
        <f t="array" ref="AY50">IF(COUNT(AR50:AX50)=0,"",AVERAGE(AR50:AX50))</f>
        <v>10.5</v>
      </c>
      <c r="AZ50" s="389"/>
      <c r="BA50" s="1559">
        <v>10.7</v>
      </c>
      <c r="BB50" s="1555">
        <v>10.8</v>
      </c>
      <c r="BC50" s="1555">
        <v>10.7</v>
      </c>
      <c r="BD50" s="1555"/>
      <c r="BE50" s="1555"/>
      <c r="BF50" s="1555"/>
      <c r="BG50" s="1556"/>
      <c r="BH50" s="1558">
        <f t="array" ref="BH50">IF(COUNT(BA50:BG50)=0,"",AVERAGE(BA50:BG50))</f>
        <v>10.733333333333334</v>
      </c>
      <c r="BI50" s="389"/>
      <c r="BJ50" s="1559">
        <v>10.8</v>
      </c>
      <c r="BK50" s="1555"/>
      <c r="BL50" s="1555"/>
      <c r="BM50" s="1555"/>
      <c r="BN50" s="1555">
        <v>10.3</v>
      </c>
      <c r="BO50" s="1555">
        <v>10.5</v>
      </c>
      <c r="BP50" s="1556">
        <v>10.7</v>
      </c>
      <c r="BQ50" s="1558">
        <f t="array" ref="BQ50">IF(COUNT(BJ50:BP50)=0,"",AVERAGE(BJ50:BP50))</f>
        <v>10.574999999999999</v>
      </c>
      <c r="BR50" s="389"/>
      <c r="BS50" s="1559">
        <v>10.6</v>
      </c>
      <c r="BT50" s="1555">
        <v>10.7</v>
      </c>
      <c r="BU50" s="1555">
        <v>10.9</v>
      </c>
      <c r="BV50" s="1555">
        <v>10.9</v>
      </c>
      <c r="BW50" s="1555">
        <v>10.8</v>
      </c>
      <c r="BX50" s="1555">
        <v>10.9</v>
      </c>
      <c r="BY50" s="1556">
        <v>10.9</v>
      </c>
      <c r="BZ50" s="1557">
        <f t="array" ref="BZ50">IF(COUNT(BS50:BY50)=0,"",AVERAGE(BS50:BY50))</f>
        <v>10.814285714285715</v>
      </c>
      <c r="CA50" s="1554">
        <v>11</v>
      </c>
      <c r="CB50" s="1555">
        <v>10.8</v>
      </c>
      <c r="CC50" s="1555">
        <v>10.9</v>
      </c>
      <c r="CD50" s="1555">
        <v>10.7</v>
      </c>
      <c r="CE50" s="1555">
        <v>11</v>
      </c>
      <c r="CF50" s="1555">
        <v>11</v>
      </c>
      <c r="CG50" s="1556">
        <v>11.1</v>
      </c>
      <c r="CH50" s="1557">
        <f t="array" ref="CH50">IF(COUNT(CA50:CG50)=0,"",AVERAGE(CA50:CG50))</f>
        <v>10.928571428571429</v>
      </c>
      <c r="CI50" s="1554">
        <v>10.9</v>
      </c>
      <c r="CJ50" s="1555">
        <v>10.8</v>
      </c>
      <c r="CK50" s="1555">
        <v>10.9</v>
      </c>
      <c r="CL50" s="1555">
        <v>11</v>
      </c>
      <c r="CM50" s="1555">
        <v>11.1</v>
      </c>
      <c r="CN50" s="1555">
        <v>11</v>
      </c>
      <c r="CO50" s="1556">
        <v>11.2</v>
      </c>
      <c r="CP50" s="1557">
        <f t="array" ref="CP50">IF(COUNT(CI50:CO50)=0,"",AVERAGE(CI50:CO50))</f>
        <v>10.985714285714286</v>
      </c>
      <c r="CQ50" s="1554">
        <v>11.2</v>
      </c>
      <c r="CR50" s="1555">
        <v>11.1</v>
      </c>
      <c r="CS50" s="1555">
        <v>11.1</v>
      </c>
      <c r="CT50" s="1555">
        <v>11.1</v>
      </c>
      <c r="CU50" s="1555">
        <v>11.1</v>
      </c>
      <c r="CV50" s="1555">
        <v>11.3</v>
      </c>
      <c r="CW50" s="1556">
        <v>11.4</v>
      </c>
      <c r="CX50" s="1557">
        <f t="array" ref="CX50">IF(COUNT(CQ50:CW50)=0,"",AVERAGE(CQ50:CW50))</f>
        <v>11.185714285714287</v>
      </c>
      <c r="CY50" s="1554">
        <v>11.2</v>
      </c>
      <c r="CZ50" s="1555">
        <v>11.1</v>
      </c>
      <c r="DA50" s="1555">
        <v>11.1</v>
      </c>
      <c r="DB50" s="1555">
        <v>11.3</v>
      </c>
      <c r="DC50" s="1555">
        <v>11.2</v>
      </c>
      <c r="DD50" s="1555">
        <v>11.1</v>
      </c>
      <c r="DE50" s="1556"/>
      <c r="DF50" s="1558">
        <f t="array" ref="DF50">IF(COUNT(CY50:DE50)=0,"",AVERAGE(CY50:DE50))</f>
        <v>11.166666666666666</v>
      </c>
      <c r="DG50" s="389"/>
      <c r="DH50" s="1554"/>
      <c r="DI50" s="1555"/>
      <c r="DJ50" s="1555"/>
      <c r="DK50" s="1555"/>
      <c r="DL50" s="1555"/>
      <c r="DM50" s="1555"/>
      <c r="DN50" s="1556"/>
      <c r="DO50" s="1558" t="str">
        <f t="array" ref="DO50">IF(COUNT(DH50:DN50)=0,"",AVERAGE(DH50:DN50))</f>
        <v/>
      </c>
      <c r="DP50" s="389"/>
      <c r="DQ50" s="1554"/>
      <c r="DR50" s="1555"/>
      <c r="DS50" s="1555"/>
      <c r="DT50" s="1555"/>
      <c r="DU50" s="1555"/>
      <c r="DV50" s="1555"/>
      <c r="DW50" s="1556"/>
      <c r="DX50" s="1558" t="str">
        <f t="array" ref="DX50">IF(COUNT(DQ50:DW50)=0,"",AVERAGE(DQ50:DW50))</f>
        <v/>
      </c>
      <c r="DY50" s="389"/>
      <c r="DZ50" s="1554"/>
      <c r="EA50" s="1555"/>
      <c r="EB50" s="1555"/>
      <c r="EC50" s="1555"/>
      <c r="ED50" s="1555"/>
      <c r="EE50" s="1555"/>
      <c r="EF50" s="1556"/>
      <c r="EG50" s="1558" t="str">
        <f t="array" ref="EG50">IF(COUNT(DZ50:EF50)=0,"",AVERAGE(DZ50:EF50))</f>
        <v/>
      </c>
      <c r="EH50" s="389"/>
      <c r="EI50" s="1554"/>
      <c r="EJ50" s="1555"/>
      <c r="EK50" s="1555"/>
      <c r="EL50" s="1555"/>
      <c r="EM50" s="1555"/>
      <c r="EN50" s="1555"/>
      <c r="EO50" s="1556"/>
      <c r="EP50" s="1558" t="str">
        <f t="array" ref="EP50">IF(COUNT(EI50:EO50)=0,"",AVERAGE(EI50:EO50))</f>
        <v/>
      </c>
      <c r="EQ50" s="389"/>
    </row>
    <row r="51" spans="1:147" ht="18" customHeight="1">
      <c r="A51" s="1545" t="s">
        <v>168</v>
      </c>
      <c r="B51" s="1546"/>
      <c r="C51" s="1547">
        <v>2.8</v>
      </c>
      <c r="D51" s="1547"/>
      <c r="E51" s="1547"/>
      <c r="F51" s="1547"/>
      <c r="G51" s="1561">
        <v>2.8</v>
      </c>
      <c r="H51" s="1549">
        <f t="array" ref="H51">IF(COUNT(B51:G51)=0,"",AVERAGE(B51:G51))</f>
        <v>2.8</v>
      </c>
      <c r="I51" s="389"/>
      <c r="J51" s="1550">
        <v>2.8</v>
      </c>
      <c r="K51" s="1555">
        <v>2.8</v>
      </c>
      <c r="L51" s="1555">
        <v>2.8</v>
      </c>
      <c r="M51" s="1555">
        <v>2.8</v>
      </c>
      <c r="N51" s="1551">
        <v>2.9</v>
      </c>
      <c r="O51" s="1551">
        <v>2.9</v>
      </c>
      <c r="P51" s="1552">
        <v>2.9</v>
      </c>
      <c r="Q51" s="1553">
        <f t="array" ref="Q51">IF(COUNT(J51:P51)=0,"",AVERAGE(J51:P51))</f>
        <v>2.8428571428571425</v>
      </c>
      <c r="R51" s="389"/>
      <c r="S51" s="1554">
        <v>2.9</v>
      </c>
      <c r="T51" s="1555">
        <v>2.8</v>
      </c>
      <c r="U51" s="1555">
        <v>2.8</v>
      </c>
      <c r="V51" s="1555">
        <v>2.8</v>
      </c>
      <c r="W51" s="1555">
        <v>2.8</v>
      </c>
      <c r="X51" s="1555">
        <v>2.7</v>
      </c>
      <c r="Y51" s="1556">
        <v>2.8</v>
      </c>
      <c r="Z51" s="1557">
        <f t="array" ref="Z51">IF(COUNT(S51:Y51)=0,"",AVERAGE(S51:Y51))</f>
        <v>2.8000000000000003</v>
      </c>
      <c r="AA51" s="1554">
        <v>2.8</v>
      </c>
      <c r="AB51" s="1555">
        <v>2.7</v>
      </c>
      <c r="AC51" s="1555">
        <v>2.8</v>
      </c>
      <c r="AD51" s="1555">
        <v>2.9</v>
      </c>
      <c r="AE51" s="1555">
        <v>2.8</v>
      </c>
      <c r="AF51" s="1555">
        <v>2.9</v>
      </c>
      <c r="AG51" s="1556">
        <v>2.9</v>
      </c>
      <c r="AH51" s="1558">
        <f t="array" ref="AH51">IF(COUNT(AA51:AG51)=0,"",AVERAGE(AA51:AG51))</f>
        <v>2.8285714285714283</v>
      </c>
      <c r="AI51" s="1559">
        <v>2.8</v>
      </c>
      <c r="AJ51" s="1555">
        <v>2.8</v>
      </c>
      <c r="AK51" s="1555">
        <v>2.8</v>
      </c>
      <c r="AL51" s="1555">
        <v>2.9</v>
      </c>
      <c r="AM51" s="1555">
        <v>2.9</v>
      </c>
      <c r="AN51" s="1555">
        <v>2.9</v>
      </c>
      <c r="AO51" s="1556">
        <v>2.7</v>
      </c>
      <c r="AP51" s="1562">
        <f t="array" ref="AP51">IF(COUNT(AI51:AO51)=0,"",AVERAGE(AI51:AO51))</f>
        <v>2.8285714285714283</v>
      </c>
      <c r="AQ51" s="389"/>
      <c r="AR51" s="1559">
        <v>2.8</v>
      </c>
      <c r="AS51" s="1555">
        <v>2.8</v>
      </c>
      <c r="AT51" s="1555">
        <v>2.8</v>
      </c>
      <c r="AU51" s="1555">
        <v>2.9</v>
      </c>
      <c r="AV51" s="1555">
        <v>2.8</v>
      </c>
      <c r="AW51" s="1555">
        <v>2.8</v>
      </c>
      <c r="AX51" s="1556"/>
      <c r="AY51" s="1562">
        <f t="array" ref="AY51">IF(COUNT(AR51:AX51)=0,"",AVERAGE(AR51:AX51))</f>
        <v>2.8166666666666664</v>
      </c>
      <c r="AZ51" s="389"/>
      <c r="BA51" s="1559">
        <v>2.9</v>
      </c>
      <c r="BB51" s="1555">
        <v>2.9</v>
      </c>
      <c r="BC51" s="1555">
        <v>2.9</v>
      </c>
      <c r="BD51" s="1555"/>
      <c r="BE51" s="1555"/>
      <c r="BF51" s="1555"/>
      <c r="BG51" s="1556"/>
      <c r="BH51" s="1558">
        <f t="array" ref="BH51">IF(COUNT(BA51:BG51)=0,"",AVERAGE(BA51:BG51))</f>
        <v>2.9</v>
      </c>
      <c r="BI51" s="389"/>
      <c r="BJ51" s="1559">
        <v>2.8</v>
      </c>
      <c r="BK51" s="1555"/>
      <c r="BL51" s="1555"/>
      <c r="BM51" s="1555"/>
      <c r="BN51" s="1555">
        <v>2.8</v>
      </c>
      <c r="BO51" s="1555">
        <v>2.8</v>
      </c>
      <c r="BP51" s="1556">
        <v>2.9</v>
      </c>
      <c r="BQ51" s="1558">
        <f t="array" ref="BQ51">IF(COUNT(BJ51:BP51)=0,"",AVERAGE(BJ51:BP51))</f>
        <v>2.8249999999999997</v>
      </c>
      <c r="BR51" s="389"/>
      <c r="BS51" s="1559">
        <v>2.9</v>
      </c>
      <c r="BT51" s="1555">
        <v>2.9</v>
      </c>
      <c r="BU51" s="1555">
        <v>2.9</v>
      </c>
      <c r="BV51" s="1555">
        <v>2.9</v>
      </c>
      <c r="BW51" s="1555">
        <v>2.9</v>
      </c>
      <c r="BX51" s="1555">
        <v>2.9</v>
      </c>
      <c r="BY51" s="1556">
        <v>3</v>
      </c>
      <c r="BZ51" s="1557">
        <f t="array" ref="BZ51">IF(COUNT(BS51:BY51)=0,"",AVERAGE(BS51:BY51))</f>
        <v>2.9142857142857141</v>
      </c>
      <c r="CA51" s="1554">
        <v>2.9</v>
      </c>
      <c r="CB51" s="1555">
        <v>2.9</v>
      </c>
      <c r="CC51" s="1555">
        <v>2.9</v>
      </c>
      <c r="CD51" s="1555">
        <v>2.9</v>
      </c>
      <c r="CE51" s="1555">
        <v>2.9</v>
      </c>
      <c r="CF51" s="1555">
        <v>2.9</v>
      </c>
      <c r="CG51" s="1556">
        <v>2.8</v>
      </c>
      <c r="CH51" s="1557">
        <f t="array" ref="CH51">IF(COUNT(CA51:CG51)=0,"",AVERAGE(CA51:CG51))</f>
        <v>2.8857142857142857</v>
      </c>
      <c r="CI51" s="1554">
        <v>2.9</v>
      </c>
      <c r="CJ51" s="1555">
        <v>2.9</v>
      </c>
      <c r="CK51" s="1555">
        <v>2.9</v>
      </c>
      <c r="CL51" s="1555">
        <v>2.9</v>
      </c>
      <c r="CM51" s="1555">
        <v>2.9</v>
      </c>
      <c r="CN51" s="1555">
        <v>2.8</v>
      </c>
      <c r="CO51" s="1556">
        <v>2.9</v>
      </c>
      <c r="CP51" s="1557">
        <f t="array" ref="CP51">IF(COUNT(CI51:CO51)=0,"",AVERAGE(CI51:CO51))</f>
        <v>2.8857142857142857</v>
      </c>
      <c r="CQ51" s="1554">
        <v>2.9</v>
      </c>
      <c r="CR51" s="1555">
        <v>2.9</v>
      </c>
      <c r="CS51" s="1555">
        <v>2.9</v>
      </c>
      <c r="CT51" s="1555">
        <v>2.9</v>
      </c>
      <c r="CU51" s="1555">
        <v>2.9</v>
      </c>
      <c r="CV51" s="1555">
        <v>2.9</v>
      </c>
      <c r="CW51" s="1556">
        <v>2.9</v>
      </c>
      <c r="CX51" s="1557">
        <f t="array" ref="CX51">IF(COUNT(CQ51:CW51)=0,"",AVERAGE(CQ51:CW51))</f>
        <v>2.8999999999999995</v>
      </c>
      <c r="CY51" s="1554">
        <v>2.9</v>
      </c>
      <c r="CZ51" s="1555">
        <v>3</v>
      </c>
      <c r="DA51" s="1555">
        <v>2.9</v>
      </c>
      <c r="DB51" s="1555">
        <v>2.9</v>
      </c>
      <c r="DC51" s="1555">
        <v>2.9</v>
      </c>
      <c r="DD51" s="1555">
        <v>2.9</v>
      </c>
      <c r="DE51" s="1556"/>
      <c r="DF51" s="1558">
        <f t="array" ref="DF51">IF(COUNT(CY51:DE51)=0,"",AVERAGE(CY51:DE51))</f>
        <v>2.9166666666666665</v>
      </c>
      <c r="DG51" s="389"/>
      <c r="DH51" s="1554"/>
      <c r="DI51" s="1555"/>
      <c r="DJ51" s="1555"/>
      <c r="DK51" s="1555"/>
      <c r="DL51" s="1555"/>
      <c r="DM51" s="1555"/>
      <c r="DN51" s="1556"/>
      <c r="DO51" s="1558" t="str">
        <f t="array" ref="DO51">IF(COUNT(DH51:DN51)=0,"",AVERAGE(DH51:DN51))</f>
        <v/>
      </c>
      <c r="DP51" s="389"/>
      <c r="DQ51" s="1554"/>
      <c r="DR51" s="1555"/>
      <c r="DS51" s="1555"/>
      <c r="DT51" s="1555"/>
      <c r="DU51" s="1555"/>
      <c r="DV51" s="1555"/>
      <c r="DW51" s="1556"/>
      <c r="DX51" s="1558" t="str">
        <f t="array" ref="DX51">IF(COUNT(DQ51:DW51)=0,"",AVERAGE(DQ51:DW51))</f>
        <v/>
      </c>
      <c r="DY51" s="389"/>
      <c r="DZ51" s="1554"/>
      <c r="EA51" s="1555"/>
      <c r="EB51" s="1555"/>
      <c r="EC51" s="1555"/>
      <c r="ED51" s="1555"/>
      <c r="EE51" s="1555"/>
      <c r="EF51" s="1556"/>
      <c r="EG51" s="1558" t="str">
        <f t="array" ref="EG51">IF(COUNT(DZ51:EF51)=0,"",AVERAGE(DZ51:EF51))</f>
        <v/>
      </c>
      <c r="EH51" s="389"/>
      <c r="EI51" s="1554"/>
      <c r="EJ51" s="1555"/>
      <c r="EK51" s="1555"/>
      <c r="EL51" s="1555"/>
      <c r="EM51" s="1555"/>
      <c r="EN51" s="1555"/>
      <c r="EO51" s="1556"/>
      <c r="EP51" s="1558" t="str">
        <f t="array" ref="EP51">IF(COUNT(EI51:EO51)=0,"",AVERAGE(EI51:EO51))</f>
        <v/>
      </c>
      <c r="EQ51" s="389"/>
    </row>
    <row r="52" spans="1:147" ht="18" customHeight="1">
      <c r="A52" s="1563" t="s">
        <v>167</v>
      </c>
      <c r="B52" s="1564"/>
      <c r="C52" s="1565">
        <v>5.6</v>
      </c>
      <c r="D52" s="1565"/>
      <c r="E52" s="1565"/>
      <c r="F52" s="1565"/>
      <c r="G52" s="1566">
        <v>7.4</v>
      </c>
      <c r="H52" s="1567">
        <f t="array" ref="H52">IF(COUNT(B52:G52)=0,"",AVERAGE(B52:G52))</f>
        <v>6.5</v>
      </c>
      <c r="I52" s="389"/>
      <c r="J52" s="1568">
        <v>7</v>
      </c>
      <c r="K52" s="1569">
        <v>6.4</v>
      </c>
      <c r="L52" s="1569">
        <v>6.6</v>
      </c>
      <c r="M52" s="1569">
        <v>6.9</v>
      </c>
      <c r="N52" s="1569">
        <v>6.9</v>
      </c>
      <c r="O52" s="1569">
        <v>6.9</v>
      </c>
      <c r="P52" s="1570">
        <v>7.6</v>
      </c>
      <c r="Q52" s="1571">
        <f t="array" ref="Q52">IF(COUNT(J52:P52)=0,"",AVERAGE(J52:P52))</f>
        <v>6.8999999999999995</v>
      </c>
      <c r="R52" s="389"/>
      <c r="S52" s="1572">
        <v>8.1</v>
      </c>
      <c r="T52" s="1573">
        <v>8</v>
      </c>
      <c r="U52" s="1573">
        <v>8.1</v>
      </c>
      <c r="V52" s="1573">
        <v>8.1999999999999993</v>
      </c>
      <c r="W52" s="1573">
        <v>8</v>
      </c>
      <c r="X52" s="1573">
        <v>9.4</v>
      </c>
      <c r="Y52" s="1574">
        <v>9.1</v>
      </c>
      <c r="Z52" s="1575">
        <f t="array" ref="Z52">IF(COUNT(S52:Y52)=0,"",AVERAGE(S52:Y52))</f>
        <v>8.4142857142857146</v>
      </c>
      <c r="AA52" s="1572">
        <v>8.9</v>
      </c>
      <c r="AB52" s="1573">
        <v>9.9</v>
      </c>
      <c r="AC52" s="1573">
        <v>9.5</v>
      </c>
      <c r="AD52" s="1573">
        <v>9.1</v>
      </c>
      <c r="AE52" s="1573">
        <v>9.3000000000000007</v>
      </c>
      <c r="AF52" s="1573">
        <v>8.6</v>
      </c>
      <c r="AG52" s="1574">
        <v>8.8000000000000007</v>
      </c>
      <c r="AH52" s="1576">
        <f t="array" ref="AH52">IF(COUNT(AA52:AG52)=0,"",AVERAGE(AA52:AG52))</f>
        <v>9.1571428571428584</v>
      </c>
      <c r="AI52" s="1577">
        <v>9.6</v>
      </c>
      <c r="AJ52" s="1573">
        <v>9.9</v>
      </c>
      <c r="AK52" s="1573">
        <v>8.9</v>
      </c>
      <c r="AL52" s="1573">
        <v>8.6999999999999993</v>
      </c>
      <c r="AM52" s="1573">
        <v>9</v>
      </c>
      <c r="AN52" s="1573">
        <v>9.4</v>
      </c>
      <c r="AO52" s="1574">
        <v>10.1</v>
      </c>
      <c r="AP52" s="1576">
        <f t="array" ref="AP52">IF(COUNT(AI52:AO52)=0,"",AVERAGE(AI52:AO52))</f>
        <v>9.3714285714285701</v>
      </c>
      <c r="AQ52" s="389"/>
      <c r="AR52" s="1577">
        <v>10.199999999999999</v>
      </c>
      <c r="AS52" s="1573">
        <v>10</v>
      </c>
      <c r="AT52" s="1573">
        <v>9.5</v>
      </c>
      <c r="AU52" s="1573">
        <v>9.4</v>
      </c>
      <c r="AV52" s="1573">
        <v>9.8000000000000007</v>
      </c>
      <c r="AW52" s="1573">
        <v>9.9</v>
      </c>
      <c r="AX52" s="1574"/>
      <c r="AY52" s="1576">
        <f t="array" ref="AY52">IF(COUNT(AR52:AX52)=0,"",AVERAGE(AR52:AX52))</f>
        <v>9.8000000000000007</v>
      </c>
      <c r="AZ52" s="389"/>
      <c r="BA52" s="1577">
        <v>8.6999999999999993</v>
      </c>
      <c r="BB52" s="1573">
        <v>8.8000000000000007</v>
      </c>
      <c r="BC52" s="1573">
        <v>9.3000000000000007</v>
      </c>
      <c r="BD52" s="1573"/>
      <c r="BE52" s="1573"/>
      <c r="BF52" s="1573"/>
      <c r="BG52" s="1574"/>
      <c r="BH52" s="1576">
        <f t="array" ref="BH52">IF(COUNT(BA52:BG52)=0,"",AVERAGE(BA52:BG52))</f>
        <v>8.9333333333333336</v>
      </c>
      <c r="BI52" s="389"/>
      <c r="BJ52" s="1577">
        <v>8.8000000000000007</v>
      </c>
      <c r="BK52" s="1573"/>
      <c r="BL52" s="1573"/>
      <c r="BM52" s="1573"/>
      <c r="BN52" s="1573">
        <v>9.1999999999999993</v>
      </c>
      <c r="BO52" s="1573">
        <v>9.1999999999999993</v>
      </c>
      <c r="BP52" s="1574">
        <v>8.1999999999999993</v>
      </c>
      <c r="BQ52" s="1576">
        <f t="array" ref="BQ52">IF(COUNT(BJ52:BP52)=0,"",AVERAGE(BJ52:BP52))</f>
        <v>8.85</v>
      </c>
      <c r="BR52" s="389"/>
      <c r="BS52" s="1577">
        <v>8.8000000000000007</v>
      </c>
      <c r="BT52" s="1573">
        <v>8.9</v>
      </c>
      <c r="BU52" s="1573">
        <v>8.8000000000000007</v>
      </c>
      <c r="BV52" s="1573">
        <v>9</v>
      </c>
      <c r="BW52" s="1573">
        <v>8.6</v>
      </c>
      <c r="BX52" s="1573">
        <v>9.1</v>
      </c>
      <c r="BY52" s="1574">
        <v>8.6999999999999993</v>
      </c>
      <c r="BZ52" s="1575">
        <f t="array" ref="BZ52">IF(COUNT(BS52:BY52)=0,"",AVERAGE(BS52:BY52))</f>
        <v>8.8428571428571434</v>
      </c>
      <c r="CA52" s="1572">
        <v>8.9</v>
      </c>
      <c r="CB52" s="1573">
        <v>9.1</v>
      </c>
      <c r="CC52" s="1573">
        <v>9</v>
      </c>
      <c r="CD52" s="1573">
        <v>9.8000000000000007</v>
      </c>
      <c r="CE52" s="1573">
        <v>8.8000000000000007</v>
      </c>
      <c r="CF52" s="1573">
        <v>9.5</v>
      </c>
      <c r="CG52" s="1574">
        <v>9.3000000000000007</v>
      </c>
      <c r="CH52" s="1575">
        <f t="array" ref="CH52">IF(COUNT(CA52:CG52)=0,"",AVERAGE(CA52:CG52))</f>
        <v>9.1999999999999993</v>
      </c>
      <c r="CI52" s="1572">
        <v>9.5</v>
      </c>
      <c r="CJ52" s="1573">
        <v>9.6999999999999993</v>
      </c>
      <c r="CK52" s="1573">
        <v>9.1999999999999993</v>
      </c>
      <c r="CL52" s="1573">
        <v>9.5</v>
      </c>
      <c r="CM52" s="1573">
        <v>9.6999999999999993</v>
      </c>
      <c r="CN52" s="1573">
        <v>9.8000000000000007</v>
      </c>
      <c r="CO52" s="1574">
        <v>9.5</v>
      </c>
      <c r="CP52" s="1575">
        <f t="array" ref="CP52">IF(COUNT(CI52:CO52)=0,"",AVERAGE(CI52:CO52))</f>
        <v>9.5571428571428552</v>
      </c>
      <c r="CQ52" s="1572">
        <v>9.8000000000000007</v>
      </c>
      <c r="CR52" s="1573">
        <v>10.1</v>
      </c>
      <c r="CS52" s="1573">
        <v>10</v>
      </c>
      <c r="CT52" s="1573">
        <v>10.1</v>
      </c>
      <c r="CU52" s="1573">
        <v>9.6999999999999993</v>
      </c>
      <c r="CV52" s="1573">
        <v>9.1</v>
      </c>
      <c r="CW52" s="1574">
        <v>9</v>
      </c>
      <c r="CX52" s="1575">
        <f t="array" ref="CX52">IF(COUNT(CQ52:CW52)=0,"",AVERAGE(CQ52:CW52))</f>
        <v>9.6857142857142868</v>
      </c>
      <c r="CY52" s="1572">
        <v>9.4</v>
      </c>
      <c r="CZ52" s="1573">
        <v>9.9</v>
      </c>
      <c r="DA52" s="1573">
        <v>9.6</v>
      </c>
      <c r="DB52" s="1573">
        <v>9.3000000000000007</v>
      </c>
      <c r="DC52" s="1573">
        <v>9.6999999999999993</v>
      </c>
      <c r="DD52" s="1573">
        <v>9.4</v>
      </c>
      <c r="DE52" s="1574"/>
      <c r="DF52" s="1576">
        <f t="array" ref="DF52">IF(COUNT(CY52:DE52)=0,"",AVERAGE(CY52:DE52))</f>
        <v>9.5500000000000007</v>
      </c>
      <c r="DG52" s="389"/>
      <c r="DH52" s="1572"/>
      <c r="DI52" s="1573"/>
      <c r="DJ52" s="1573"/>
      <c r="DK52" s="1573"/>
      <c r="DL52" s="1573"/>
      <c r="DM52" s="1573"/>
      <c r="DN52" s="1574"/>
      <c r="DO52" s="1576" t="str">
        <f t="array" ref="DO52">IF(COUNT(DH52:DN52)=0,"",AVERAGE(DH52:DN52))</f>
        <v/>
      </c>
      <c r="DP52" s="389"/>
      <c r="DQ52" s="1572"/>
      <c r="DR52" s="1573"/>
      <c r="DS52" s="1573"/>
      <c r="DT52" s="1573"/>
      <c r="DU52" s="1573"/>
      <c r="DV52" s="1573"/>
      <c r="DW52" s="1574"/>
      <c r="DX52" s="1576" t="str">
        <f t="array" ref="DX52">IF(COUNT(DQ52:DW52)=0,"",AVERAGE(DQ52:DW52))</f>
        <v/>
      </c>
      <c r="DY52" s="389"/>
      <c r="DZ52" s="1572"/>
      <c r="EA52" s="1573"/>
      <c r="EB52" s="1573"/>
      <c r="EC52" s="1573"/>
      <c r="ED52" s="1573"/>
      <c r="EE52" s="1573"/>
      <c r="EF52" s="1574"/>
      <c r="EG52" s="1576" t="str">
        <f t="array" ref="EG52">IF(COUNT(DZ52:EF52)=0,"",AVERAGE(DZ52:EF52))</f>
        <v/>
      </c>
      <c r="EH52" s="389"/>
      <c r="EI52" s="1572"/>
      <c r="EJ52" s="1573"/>
      <c r="EK52" s="1573"/>
      <c r="EL52" s="1573"/>
      <c r="EM52" s="1573"/>
      <c r="EN52" s="1573"/>
      <c r="EO52" s="1574"/>
      <c r="EP52" s="1576" t="str">
        <f t="array" ref="EP52">IF(COUNT(EI52:EO52)=0,"",AVERAGE(EI52:EO52))</f>
        <v/>
      </c>
      <c r="EQ52" s="389"/>
    </row>
    <row r="53" spans="1:147" ht="18" customHeight="1">
      <c r="A53" s="1563" t="s">
        <v>169</v>
      </c>
      <c r="B53" s="1578"/>
      <c r="C53" s="1579">
        <v>48.3</v>
      </c>
      <c r="D53" s="1579"/>
      <c r="E53" s="1579"/>
      <c r="F53" s="1579"/>
      <c r="G53" s="1580">
        <v>47.1</v>
      </c>
      <c r="H53" s="1581">
        <f t="array" ref="H53">IF(COUNT(B53:G53)=0,"",AVERAGE(B53:G53))</f>
        <v>47.7</v>
      </c>
      <c r="I53" s="389"/>
      <c r="J53" s="1582">
        <v>47.8</v>
      </c>
      <c r="K53" s="1583">
        <v>49.2</v>
      </c>
      <c r="L53" s="1583">
        <v>49.3</v>
      </c>
      <c r="M53" s="1583">
        <v>49.2</v>
      </c>
      <c r="N53" s="1583">
        <v>50</v>
      </c>
      <c r="O53" s="1583">
        <v>49.6</v>
      </c>
      <c r="P53" s="1584">
        <v>49.3</v>
      </c>
      <c r="Q53" s="1585">
        <f t="array" ref="Q53">IF(COUNT(J53:P53)=0,"",AVERAGE(J53:P53))</f>
        <v>49.2</v>
      </c>
      <c r="R53" s="389"/>
      <c r="S53" s="1572">
        <v>49.4</v>
      </c>
      <c r="T53" s="1573">
        <v>49.3</v>
      </c>
      <c r="U53" s="1573">
        <v>49.2</v>
      </c>
      <c r="V53" s="1573">
        <v>49.1</v>
      </c>
      <c r="W53" s="1573">
        <v>49.8</v>
      </c>
      <c r="X53" s="1573">
        <v>48.3</v>
      </c>
      <c r="Y53" s="1574">
        <v>48.8</v>
      </c>
      <c r="Z53" s="1586">
        <f t="array" ref="Z53">IF(COUNT(S53:Y53)=0,"",AVERAGE(S53:Y53))</f>
        <v>49.128571428571426</v>
      </c>
      <c r="AA53" s="1572">
        <v>49</v>
      </c>
      <c r="AB53" s="1573">
        <v>47.8</v>
      </c>
      <c r="AC53" s="1573">
        <v>48.7</v>
      </c>
      <c r="AD53" s="1573">
        <v>49.8</v>
      </c>
      <c r="AE53" s="1573">
        <v>49.7</v>
      </c>
      <c r="AF53" s="1573">
        <v>50.6</v>
      </c>
      <c r="AG53" s="1574">
        <v>50</v>
      </c>
      <c r="AH53" s="1587">
        <f t="array" ref="AH53">IF(COUNT(AA53:AG53)=0,"",AVERAGE(AA53:AG53))</f>
        <v>49.371428571428574</v>
      </c>
      <c r="AI53" s="1577">
        <v>49.1</v>
      </c>
      <c r="AJ53" s="1573">
        <v>48.8</v>
      </c>
      <c r="AK53" s="1573">
        <v>49.8</v>
      </c>
      <c r="AL53" s="1573">
        <v>50.6</v>
      </c>
      <c r="AM53" s="1573">
        <v>50.5</v>
      </c>
      <c r="AN53" s="1573">
        <v>50.1</v>
      </c>
      <c r="AO53" s="1574">
        <v>49.3</v>
      </c>
      <c r="AP53" s="1587">
        <f t="array" ref="AP53">IF(COUNT(AI53:AO53)=0,"",AVERAGE(AI53:AO53))</f>
        <v>49.74285714285714</v>
      </c>
      <c r="AQ53" s="389"/>
      <c r="AR53" s="1577">
        <v>49.1</v>
      </c>
      <c r="AS53" s="1573">
        <v>49.5</v>
      </c>
      <c r="AT53" s="1573">
        <v>50.5</v>
      </c>
      <c r="AU53" s="1573">
        <v>50.6</v>
      </c>
      <c r="AV53" s="1573">
        <v>50</v>
      </c>
      <c r="AW53" s="1573">
        <v>49.9</v>
      </c>
      <c r="AX53" s="1574"/>
      <c r="AY53" s="1587">
        <f t="array" ref="AY53">IF(COUNT(AR53:AX53)=0,"",AVERAGE(AR53:AX53))</f>
        <v>49.93333333333333</v>
      </c>
      <c r="AZ53" s="389"/>
      <c r="BA53" s="1577">
        <v>50.8</v>
      </c>
      <c r="BB53" s="1573">
        <v>50.7</v>
      </c>
      <c r="BC53" s="1573">
        <v>50.8</v>
      </c>
      <c r="BD53" s="1573"/>
      <c r="BE53" s="1573"/>
      <c r="BF53" s="1573"/>
      <c r="BG53" s="1574"/>
      <c r="BH53" s="1587">
        <f t="array" ref="BH53">IF(COUNT(BA53:BG53)=0,"",AVERAGE(BA53:BG53))</f>
        <v>50.766666666666673</v>
      </c>
      <c r="BI53" s="389"/>
      <c r="BJ53" s="1577">
        <v>50.7</v>
      </c>
      <c r="BK53" s="1573"/>
      <c r="BL53" s="1573"/>
      <c r="BM53" s="1573"/>
      <c r="BN53" s="1573">
        <v>49.4</v>
      </c>
      <c r="BO53" s="1573">
        <v>49.9</v>
      </c>
      <c r="BP53" s="1574">
        <v>51.1</v>
      </c>
      <c r="BQ53" s="1587">
        <f t="array" ref="BQ53">IF(COUNT(BJ53:BP53)=0,"",AVERAGE(BJ53:BP53))</f>
        <v>50.274999999999999</v>
      </c>
      <c r="BR53" s="389"/>
      <c r="BS53" s="1577">
        <v>50.7</v>
      </c>
      <c r="BT53" s="1573">
        <v>50.9</v>
      </c>
      <c r="BU53" s="1573">
        <v>51.3</v>
      </c>
      <c r="BV53" s="1573">
        <v>51.1</v>
      </c>
      <c r="BW53" s="1573">
        <v>51.3</v>
      </c>
      <c r="BX53" s="1573">
        <v>51.4</v>
      </c>
      <c r="BY53" s="1574">
        <v>51.9</v>
      </c>
      <c r="BZ53" s="1586">
        <f t="array" ref="BZ53">IF(COUNT(BS53:BY53)=0,"",AVERAGE(BS53:BY53))</f>
        <v>51.228571428571414</v>
      </c>
      <c r="CA53" s="1572">
        <v>51.8</v>
      </c>
      <c r="CB53" s="1573">
        <v>51.2</v>
      </c>
      <c r="CC53" s="1573">
        <v>51.3</v>
      </c>
      <c r="CD53" s="1573">
        <v>50.8</v>
      </c>
      <c r="CE53" s="1573">
        <v>52</v>
      </c>
      <c r="CF53" s="1573">
        <v>51.6</v>
      </c>
      <c r="CG53" s="1574">
        <v>51.9</v>
      </c>
      <c r="CH53" s="1586">
        <f t="array" ref="CH53">IF(COUNT(CA53:CG53)=0,"",AVERAGE(CA53:CG53))</f>
        <v>51.51428571428572</v>
      </c>
      <c r="CI53" s="1572">
        <v>51.7</v>
      </c>
      <c r="CJ53" s="1573">
        <v>51.2</v>
      </c>
      <c r="CK53" s="1573">
        <v>51.7</v>
      </c>
      <c r="CL53" s="1573">
        <v>51.8</v>
      </c>
      <c r="CM53" s="1573">
        <v>52.2</v>
      </c>
      <c r="CN53" s="1573">
        <v>52</v>
      </c>
      <c r="CO53" s="1574">
        <v>52.7</v>
      </c>
      <c r="CP53" s="1586">
        <f t="array" ref="CP53">IF(COUNT(CI53:CO53)=0,"",AVERAGE(CI53:CO53))</f>
        <v>51.9</v>
      </c>
      <c r="CQ53" s="1572">
        <v>52.7</v>
      </c>
      <c r="CR53" s="1573">
        <v>52.4</v>
      </c>
      <c r="CS53" s="1573">
        <v>52.5</v>
      </c>
      <c r="CT53" s="1573">
        <v>52.4</v>
      </c>
      <c r="CU53" s="1573">
        <v>52.2</v>
      </c>
      <c r="CV53" s="1573">
        <v>52.8</v>
      </c>
      <c r="CW53" s="1574">
        <v>53.1</v>
      </c>
      <c r="CX53" s="1586">
        <f t="array" ref="CX53">IF(COUNT(CQ53:CW53)=0,"",AVERAGE(CQ53:CW53))</f>
        <v>52.585714285714289</v>
      </c>
      <c r="CY53" s="1572">
        <v>52.7</v>
      </c>
      <c r="CZ53" s="1573">
        <v>52.4</v>
      </c>
      <c r="DA53" s="1573">
        <v>52.5</v>
      </c>
      <c r="DB53" s="1573">
        <v>53</v>
      </c>
      <c r="DC53" s="1573">
        <v>52.6</v>
      </c>
      <c r="DD53" s="1573">
        <v>52.3</v>
      </c>
      <c r="DE53" s="1574"/>
      <c r="DF53" s="1587">
        <f t="array" ref="DF53">IF(COUNT(CY53:DE53)=0,"",AVERAGE(CY53:DE53))</f>
        <v>52.583333333333336</v>
      </c>
      <c r="DG53" s="389"/>
      <c r="DH53" s="1572"/>
      <c r="DI53" s="1573"/>
      <c r="DJ53" s="1573"/>
      <c r="DK53" s="1573"/>
      <c r="DL53" s="1573"/>
      <c r="DM53" s="1573"/>
      <c r="DN53" s="1574"/>
      <c r="DO53" s="1587" t="str">
        <f t="array" ref="DO53">IF(COUNT(DH53:DN53)=0,"",AVERAGE(DH53:DN53))</f>
        <v/>
      </c>
      <c r="DP53" s="389"/>
      <c r="DQ53" s="1572"/>
      <c r="DR53" s="1573"/>
      <c r="DS53" s="1573"/>
      <c r="DT53" s="1573"/>
      <c r="DU53" s="1573"/>
      <c r="DV53" s="1573"/>
      <c r="DW53" s="1574"/>
      <c r="DX53" s="1587" t="str">
        <f t="array" ref="DX53">IF(COUNT(DQ53:DW53)=0,"",AVERAGE(DQ53:DW53))</f>
        <v/>
      </c>
      <c r="DY53" s="389"/>
      <c r="DZ53" s="1572"/>
      <c r="EA53" s="1573"/>
      <c r="EB53" s="1573"/>
      <c r="EC53" s="1573"/>
      <c r="ED53" s="1573"/>
      <c r="EE53" s="1573"/>
      <c r="EF53" s="1574"/>
      <c r="EG53" s="1587" t="str">
        <f t="array" ref="EG53">IF(COUNT(DZ53:EF53)=0,"",AVERAGE(DZ53:EF53))</f>
        <v/>
      </c>
      <c r="EH53" s="389"/>
      <c r="EI53" s="1572"/>
      <c r="EJ53" s="1573"/>
      <c r="EK53" s="1573"/>
      <c r="EL53" s="1573"/>
      <c r="EM53" s="1573"/>
      <c r="EN53" s="1573"/>
      <c r="EO53" s="1574"/>
      <c r="EP53" s="1587" t="str">
        <f t="array" ref="EP53">IF(COUNT(EI53:EO53)=0,"",AVERAGE(EI53:EO53))</f>
        <v/>
      </c>
      <c r="EQ53" s="389"/>
    </row>
    <row r="54" spans="1:147" ht="18" customHeight="1">
      <c r="A54" s="1588" t="s">
        <v>170</v>
      </c>
      <c r="B54" s="1589"/>
      <c r="C54" s="1589"/>
      <c r="D54" s="1589"/>
      <c r="E54" s="1589"/>
      <c r="F54" s="1589"/>
      <c r="G54" s="1590"/>
      <c r="H54" s="1591"/>
      <c r="I54" s="389"/>
      <c r="J54" s="1589"/>
      <c r="K54" s="1589"/>
      <c r="L54" s="1589"/>
      <c r="M54" s="1589"/>
      <c r="N54" s="1589"/>
      <c r="O54" s="1589"/>
      <c r="P54" s="1590"/>
      <c r="Q54" s="1591"/>
      <c r="R54" s="389"/>
      <c r="S54" s="1589"/>
      <c r="T54" s="1589"/>
      <c r="U54" s="1589"/>
      <c r="V54" s="1589"/>
      <c r="W54" s="1589"/>
      <c r="X54" s="1589"/>
      <c r="Y54" s="1590"/>
      <c r="Z54" s="1591"/>
      <c r="AA54" s="1589"/>
      <c r="AB54" s="1589"/>
      <c r="AC54" s="1589"/>
      <c r="AD54" s="1589"/>
      <c r="AE54" s="1589"/>
      <c r="AF54" s="1589"/>
      <c r="AG54" s="1590"/>
      <c r="AH54" s="1591"/>
      <c r="AI54" s="1589"/>
      <c r="AJ54" s="1592"/>
      <c r="AK54" s="1592"/>
      <c r="AL54" s="1592"/>
      <c r="AM54" s="1592"/>
      <c r="AN54" s="1592"/>
      <c r="AO54" s="1593"/>
      <c r="AP54" s="1591"/>
      <c r="AQ54" s="389"/>
      <c r="AR54" s="1589"/>
      <c r="AS54" s="1592"/>
      <c r="AT54" s="1592"/>
      <c r="AU54" s="1592"/>
      <c r="AV54" s="1592"/>
      <c r="AW54" s="1592"/>
      <c r="AX54" s="1593"/>
      <c r="AY54" s="1591"/>
      <c r="AZ54" s="389"/>
      <c r="BA54" s="1589"/>
      <c r="BB54" s="1592"/>
      <c r="BC54" s="1592"/>
      <c r="BD54" s="1592"/>
      <c r="BE54" s="1592"/>
      <c r="BF54" s="1592"/>
      <c r="BG54" s="1593"/>
      <c r="BH54" s="1591"/>
      <c r="BI54" s="389"/>
      <c r="BJ54" s="1589"/>
      <c r="BK54" s="1592"/>
      <c r="BL54" s="1592"/>
      <c r="BM54" s="1592"/>
      <c r="BN54" s="1592"/>
      <c r="BO54" s="1592"/>
      <c r="BP54" s="1593"/>
      <c r="BQ54" s="1591"/>
      <c r="BR54" s="389"/>
      <c r="BS54" s="1589"/>
      <c r="BT54" s="1592"/>
      <c r="BU54" s="1592"/>
      <c r="BV54" s="1592"/>
      <c r="BW54" s="1592"/>
      <c r="BX54" s="1592"/>
      <c r="BY54" s="1593"/>
      <c r="BZ54" s="1594"/>
      <c r="CA54" s="1589"/>
      <c r="CB54" s="1592"/>
      <c r="CC54" s="1592"/>
      <c r="CD54" s="1592"/>
      <c r="CE54" s="1592"/>
      <c r="CF54" s="1592"/>
      <c r="CG54" s="1593"/>
      <c r="CH54" s="1594"/>
      <c r="CI54" s="1589"/>
      <c r="CJ54" s="1592"/>
      <c r="CK54" s="1592"/>
      <c r="CL54" s="1592"/>
      <c r="CM54" s="1592"/>
      <c r="CN54" s="1592"/>
      <c r="CO54" s="1593"/>
      <c r="CP54" s="1594"/>
      <c r="CQ54" s="1589"/>
      <c r="CR54" s="1592"/>
      <c r="CS54" s="1592"/>
      <c r="CT54" s="1592"/>
      <c r="CU54" s="1592"/>
      <c r="CV54" s="1592"/>
      <c r="CW54" s="1593"/>
      <c r="CX54" s="1594"/>
      <c r="CY54" s="1589"/>
      <c r="CZ54" s="1592"/>
      <c r="DA54" s="1592"/>
      <c r="DB54" s="1592"/>
      <c r="DC54" s="1592"/>
      <c r="DD54" s="1592"/>
      <c r="DE54" s="1593"/>
      <c r="DF54" s="1591"/>
      <c r="DG54" s="389"/>
      <c r="DH54" s="1589"/>
      <c r="DI54" s="1592"/>
      <c r="DJ54" s="1592"/>
      <c r="DK54" s="1592"/>
      <c r="DL54" s="1592"/>
      <c r="DM54" s="1592"/>
      <c r="DN54" s="1593"/>
      <c r="DO54" s="1591"/>
      <c r="DP54" s="389"/>
      <c r="DQ54" s="1589"/>
      <c r="DR54" s="1592"/>
      <c r="DS54" s="1592"/>
      <c r="DT54" s="1592"/>
      <c r="DU54" s="1592"/>
      <c r="DV54" s="1592"/>
      <c r="DW54" s="1593"/>
      <c r="DX54" s="1591"/>
      <c r="DY54" s="389"/>
      <c r="DZ54" s="1589"/>
      <c r="EA54" s="1592"/>
      <c r="EB54" s="1592"/>
      <c r="EC54" s="1592"/>
      <c r="ED54" s="1592"/>
      <c r="EE54" s="1592"/>
      <c r="EF54" s="1593"/>
      <c r="EG54" s="1591"/>
      <c r="EH54" s="389"/>
      <c r="EI54" s="1589"/>
      <c r="EJ54" s="1592"/>
      <c r="EK54" s="1592"/>
      <c r="EL54" s="1592"/>
      <c r="EM54" s="1592"/>
      <c r="EN54" s="1592"/>
      <c r="EO54" s="1593"/>
      <c r="EP54" s="1591"/>
      <c r="EQ54" s="389"/>
    </row>
    <row r="55" spans="1:147" ht="18" customHeight="1">
      <c r="A55" s="1595" t="s">
        <v>171</v>
      </c>
      <c r="B55" s="1596"/>
      <c r="C55" s="1597">
        <v>0.3</v>
      </c>
      <c r="D55" s="1597"/>
      <c r="E55" s="1597"/>
      <c r="F55" s="1597"/>
      <c r="G55" s="1598">
        <v>0.4</v>
      </c>
      <c r="H55" s="1599">
        <f t="array" ref="H55">IF(COUNT(B55:G55)=0,"",AVERAGE(B55:G55))</f>
        <v>0.35</v>
      </c>
      <c r="I55" s="389"/>
      <c r="J55" s="1600">
        <v>0.3</v>
      </c>
      <c r="K55" s="1601">
        <v>0.4</v>
      </c>
      <c r="L55" s="1601">
        <v>0.4</v>
      </c>
      <c r="M55" s="1602">
        <v>0.3</v>
      </c>
      <c r="N55" s="1601">
        <v>0.4</v>
      </c>
      <c r="O55" s="1602">
        <v>0.3</v>
      </c>
      <c r="P55" s="1603">
        <v>0.4</v>
      </c>
      <c r="Q55" s="1604">
        <f t="array" ref="Q55">IF(COUNT(J55:P55)=0,"",AVERAGE(J55:P55))</f>
        <v>0.35714285714285715</v>
      </c>
      <c r="R55" s="389"/>
      <c r="S55" s="1605">
        <v>0.4</v>
      </c>
      <c r="T55" s="1606">
        <v>0.4</v>
      </c>
      <c r="U55" s="1606">
        <v>0.3</v>
      </c>
      <c r="V55" s="1606">
        <v>0.4</v>
      </c>
      <c r="W55" s="1606">
        <v>0.4</v>
      </c>
      <c r="X55" s="1606">
        <v>0.5</v>
      </c>
      <c r="Y55" s="1607">
        <v>0.5</v>
      </c>
      <c r="Z55" s="1608">
        <f t="array" ref="Z55">IF(COUNT(S55:Y55)=0,"",AVERAGE(S55:Y55))</f>
        <v>0.41428571428571426</v>
      </c>
      <c r="AA55" s="1605">
        <v>0.4</v>
      </c>
      <c r="AB55" s="1606">
        <v>0.4</v>
      </c>
      <c r="AC55" s="1606">
        <v>0.5</v>
      </c>
      <c r="AD55" s="1606">
        <v>0.4</v>
      </c>
      <c r="AE55" s="1606">
        <v>0.4</v>
      </c>
      <c r="AF55" s="1606">
        <v>0.4</v>
      </c>
      <c r="AG55" s="1607">
        <v>0.4</v>
      </c>
      <c r="AH55" s="1609">
        <f t="array" ref="AH55">IF(COUNT(AA55:AG55)=0,"",AVERAGE(AA55:AG55))</f>
        <v>0.41428571428571426</v>
      </c>
      <c r="AI55" s="1610">
        <v>0.4</v>
      </c>
      <c r="AJ55" s="1606">
        <v>0.4</v>
      </c>
      <c r="AK55" s="1606">
        <v>0.4</v>
      </c>
      <c r="AL55" s="1606">
        <v>0.4</v>
      </c>
      <c r="AM55" s="1606">
        <v>0.4</v>
      </c>
      <c r="AN55" s="1606">
        <v>0.4</v>
      </c>
      <c r="AO55" s="1607">
        <v>0.5</v>
      </c>
      <c r="AP55" s="1611">
        <f t="array" ref="AP55">IF(COUNT(AI55:AO55)=0,"",AVERAGE(AI55:AO55))</f>
        <v>0.41428571428571426</v>
      </c>
      <c r="AQ55" s="389"/>
      <c r="AR55" s="1610">
        <v>0.5</v>
      </c>
      <c r="AS55" s="1606">
        <v>0.4</v>
      </c>
      <c r="AT55" s="1606">
        <v>0.4</v>
      </c>
      <c r="AU55" s="1606">
        <v>0.4</v>
      </c>
      <c r="AV55" s="1606">
        <v>0.4</v>
      </c>
      <c r="AW55" s="1606">
        <v>0.4</v>
      </c>
      <c r="AX55" s="1607"/>
      <c r="AY55" s="1611">
        <f t="array" ref="AY55">IF(COUNT(AR55:AX55)=0,"",AVERAGE(AR55:AX55))</f>
        <v>0.41666666666666669</v>
      </c>
      <c r="AZ55" s="389"/>
      <c r="BA55" s="1610">
        <v>0.4</v>
      </c>
      <c r="BB55" s="1606">
        <v>0.4</v>
      </c>
      <c r="BC55" s="1606">
        <v>0.4</v>
      </c>
      <c r="BD55" s="1606"/>
      <c r="BE55" s="1606"/>
      <c r="BF55" s="1606"/>
      <c r="BG55" s="1607"/>
      <c r="BH55" s="1609">
        <f t="array" ref="BH55">IF(COUNT(BA55:BG55)=0,"",AVERAGE(BA55:BG55))</f>
        <v>0.40000000000000008</v>
      </c>
      <c r="BI55" s="389"/>
      <c r="BJ55" s="1610">
        <v>0.5</v>
      </c>
      <c r="BK55" s="1606"/>
      <c r="BL55" s="1606"/>
      <c r="BM55" s="1606"/>
      <c r="BN55" s="1606">
        <v>0.5</v>
      </c>
      <c r="BO55" s="1606">
        <v>0.4</v>
      </c>
      <c r="BP55" s="1607">
        <v>0.4</v>
      </c>
      <c r="BQ55" s="1609">
        <f t="array" ref="BQ55">IF(COUNT(BJ55:BP55)=0,"",AVERAGE(BJ55:BP55))</f>
        <v>0.44999999999999996</v>
      </c>
      <c r="BR55" s="389"/>
      <c r="BS55" s="1610">
        <v>0.4</v>
      </c>
      <c r="BT55" s="1606">
        <v>0.4</v>
      </c>
      <c r="BU55" s="1606">
        <v>0.4</v>
      </c>
      <c r="BV55" s="1606">
        <v>0.4</v>
      </c>
      <c r="BW55" s="1606">
        <v>0.4</v>
      </c>
      <c r="BX55" s="1606">
        <v>0.5</v>
      </c>
      <c r="BY55" s="1607">
        <v>0.4</v>
      </c>
      <c r="BZ55" s="1608">
        <f t="array" ref="BZ55">IF(COUNT(BS55:BY55)=0,"",AVERAGE(BS55:BY55))</f>
        <v>0.41428571428571426</v>
      </c>
      <c r="CA55" s="1605">
        <v>0.4</v>
      </c>
      <c r="CB55" s="1606">
        <v>0.5</v>
      </c>
      <c r="CC55" s="1606">
        <v>0.5</v>
      </c>
      <c r="CD55" s="1606">
        <v>0.4</v>
      </c>
      <c r="CE55" s="1606">
        <v>0.5</v>
      </c>
      <c r="CF55" s="1606">
        <v>0.4</v>
      </c>
      <c r="CG55" s="1607">
        <v>0.4</v>
      </c>
      <c r="CH55" s="1608">
        <f t="array" ref="CH55">IF(COUNT(CA55:CG55)=0,"",AVERAGE(CA55:CG55))</f>
        <v>0.44285714285714278</v>
      </c>
      <c r="CI55" s="1605">
        <v>0.4</v>
      </c>
      <c r="CJ55" s="1606">
        <v>0.4</v>
      </c>
      <c r="CK55" s="1606">
        <v>0.5</v>
      </c>
      <c r="CL55" s="1606">
        <v>0.4</v>
      </c>
      <c r="CM55" s="1606">
        <v>0.5</v>
      </c>
      <c r="CN55" s="1606">
        <v>0.6</v>
      </c>
      <c r="CO55" s="1607">
        <v>0.5</v>
      </c>
      <c r="CP55" s="1608">
        <f t="array" ref="CP55">IF(COUNT(CI55:CO55)=0,"",AVERAGE(CI55:CO55))</f>
        <v>0.47142857142857147</v>
      </c>
      <c r="CQ55" s="1605">
        <v>0.5</v>
      </c>
      <c r="CR55" s="1606">
        <v>0.5</v>
      </c>
      <c r="CS55" s="1606">
        <v>0.5</v>
      </c>
      <c r="CT55" s="1606">
        <v>0.5</v>
      </c>
      <c r="CU55" s="1606">
        <v>0.4</v>
      </c>
      <c r="CV55" s="1606">
        <v>0.5</v>
      </c>
      <c r="CW55" s="1607">
        <v>0.4</v>
      </c>
      <c r="CX55" s="1608">
        <f t="array" ref="CX55">IF(COUNT(CQ55:CW55)=0,"",AVERAGE(CQ55:CW55))</f>
        <v>0.47142857142857142</v>
      </c>
      <c r="CY55" s="1605">
        <v>0.4</v>
      </c>
      <c r="CZ55" s="1606">
        <v>0.5</v>
      </c>
      <c r="DA55" s="1606">
        <v>0.5</v>
      </c>
      <c r="DB55" s="1606">
        <v>0.4</v>
      </c>
      <c r="DC55" s="1606">
        <v>0.5</v>
      </c>
      <c r="DD55" s="1606">
        <v>0.4</v>
      </c>
      <c r="DE55" s="1607"/>
      <c r="DF55" s="1609">
        <f t="array" ref="DF55">IF(COUNT(CY55:DE55)=0,"",AVERAGE(CY55:DE55))</f>
        <v>0.44999999999999996</v>
      </c>
      <c r="DG55" s="389"/>
      <c r="DH55" s="1605"/>
      <c r="DI55" s="1606"/>
      <c r="DJ55" s="1606"/>
      <c r="DK55" s="1606"/>
      <c r="DL55" s="1606"/>
      <c r="DM55" s="1606"/>
      <c r="DN55" s="1607"/>
      <c r="DO55" s="1609" t="str">
        <f t="array" ref="DO55">IF(COUNT(DH55:DN55)=0,"",AVERAGE(DH55:DN55))</f>
        <v/>
      </c>
      <c r="DP55" s="389"/>
      <c r="DQ55" s="1605"/>
      <c r="DR55" s="1606"/>
      <c r="DS55" s="1606"/>
      <c r="DT55" s="1606"/>
      <c r="DU55" s="1606"/>
      <c r="DV55" s="1606"/>
      <c r="DW55" s="1607"/>
      <c r="DX55" s="1609" t="str">
        <f t="array" ref="DX55">IF(COUNT(DQ55:DW55)=0,"",AVERAGE(DQ55:DW55))</f>
        <v/>
      </c>
      <c r="DY55" s="389"/>
      <c r="DZ55" s="1605"/>
      <c r="EA55" s="1606"/>
      <c r="EB55" s="1606"/>
      <c r="EC55" s="1606"/>
      <c r="ED55" s="1606"/>
      <c r="EE55" s="1606"/>
      <c r="EF55" s="1607"/>
      <c r="EG55" s="1609" t="str">
        <f t="array" ref="EG55">IF(COUNT(DZ55:EF55)=0,"",AVERAGE(DZ55:EF55))</f>
        <v/>
      </c>
      <c r="EH55" s="389"/>
      <c r="EI55" s="1605"/>
      <c r="EJ55" s="1606"/>
      <c r="EK55" s="1606"/>
      <c r="EL55" s="1606"/>
      <c r="EM55" s="1606"/>
      <c r="EN55" s="1606"/>
      <c r="EO55" s="1607"/>
      <c r="EP55" s="1609" t="str">
        <f t="array" ref="EP55">IF(COUNT(EI55:EO55)=0,"",AVERAGE(EI55:EO55))</f>
        <v/>
      </c>
      <c r="EQ55" s="389"/>
    </row>
    <row r="56" spans="1:147" ht="18" customHeight="1">
      <c r="A56" s="1595" t="s">
        <v>172</v>
      </c>
      <c r="B56" s="1612"/>
      <c r="C56" s="1613">
        <v>0.3</v>
      </c>
      <c r="D56" s="1613"/>
      <c r="E56" s="1613"/>
      <c r="F56" s="1613"/>
      <c r="G56" s="1614">
        <v>0.3</v>
      </c>
      <c r="H56" s="1615">
        <f t="array" ref="H56">IF(COUNT(B56:G56)=0,"",AVERAGE(B56:G56))</f>
        <v>0.3</v>
      </c>
      <c r="I56" s="389"/>
      <c r="J56" s="1616">
        <v>0.3</v>
      </c>
      <c r="K56" s="1617">
        <v>0.2</v>
      </c>
      <c r="L56" s="1617">
        <v>0.2</v>
      </c>
      <c r="M56" s="1606">
        <v>0.3</v>
      </c>
      <c r="N56" s="1617">
        <v>0.2</v>
      </c>
      <c r="O56" s="1606">
        <v>0.3</v>
      </c>
      <c r="P56" s="1607">
        <v>0.3</v>
      </c>
      <c r="Q56" s="1618">
        <f t="array" ref="Q56">IF(COUNT(J56:P56)=0,"",AVERAGE(J56:P56))</f>
        <v>0.25714285714285717</v>
      </c>
      <c r="R56" s="389"/>
      <c r="S56" s="1605">
        <v>0.4</v>
      </c>
      <c r="T56" s="1619">
        <v>0.3</v>
      </c>
      <c r="U56" s="1606">
        <v>0.3</v>
      </c>
      <c r="V56" s="1606">
        <v>0.4</v>
      </c>
      <c r="W56" s="1606">
        <v>0.3</v>
      </c>
      <c r="X56" s="1606">
        <v>0.4</v>
      </c>
      <c r="Y56" s="1607">
        <v>0.3</v>
      </c>
      <c r="Z56" s="1620">
        <f t="array" ref="Z56">IF(COUNT(S56:Y56)=0,"",AVERAGE(S56:Y56))</f>
        <v>0.34285714285714286</v>
      </c>
      <c r="AA56" s="1605">
        <v>0.3</v>
      </c>
      <c r="AB56" s="1619">
        <v>0.4</v>
      </c>
      <c r="AC56" s="1606">
        <v>0.4</v>
      </c>
      <c r="AD56" s="1606">
        <v>0.3</v>
      </c>
      <c r="AE56" s="1606">
        <v>0.4</v>
      </c>
      <c r="AF56" s="1606">
        <v>0.3</v>
      </c>
      <c r="AG56" s="1607">
        <v>0.3</v>
      </c>
      <c r="AH56" s="1621">
        <f t="array" ref="AH56">IF(COUNT(AA56:AG56)=0,"",AVERAGE(AA56:AG56))</f>
        <v>0.34285714285714286</v>
      </c>
      <c r="AI56" s="1610">
        <v>0.4</v>
      </c>
      <c r="AJ56" s="1619">
        <v>0.4</v>
      </c>
      <c r="AK56" s="1606">
        <v>0.3</v>
      </c>
      <c r="AL56" s="1606">
        <v>0.3</v>
      </c>
      <c r="AM56" s="1606">
        <v>0.3</v>
      </c>
      <c r="AN56" s="1606">
        <v>0.4</v>
      </c>
      <c r="AO56" s="1607">
        <v>0.4</v>
      </c>
      <c r="AP56" s="1621">
        <f t="array" ref="AP56">IF(COUNT(AI56:AO56)=0,"",AVERAGE(AI56:AO56))</f>
        <v>0.35714285714285715</v>
      </c>
      <c r="AQ56" s="389"/>
      <c r="AR56" s="1610">
        <v>0.4</v>
      </c>
      <c r="AS56" s="1619">
        <v>0.4</v>
      </c>
      <c r="AT56" s="1606">
        <v>0.4</v>
      </c>
      <c r="AU56" s="1606">
        <v>0.4</v>
      </c>
      <c r="AV56" s="1606">
        <v>0.4</v>
      </c>
      <c r="AW56" s="1606">
        <v>0.4</v>
      </c>
      <c r="AX56" s="1607"/>
      <c r="AY56" s="1622">
        <f t="array" ref="AY56">IF(COUNT(AR56:AX56)=0,"",AVERAGE(AR56:AX56))</f>
        <v>0.39999999999999997</v>
      </c>
      <c r="AZ56" s="389"/>
      <c r="BA56" s="1610">
        <v>0.4</v>
      </c>
      <c r="BB56" s="1619">
        <v>0.3</v>
      </c>
      <c r="BC56" s="1606">
        <v>0.4</v>
      </c>
      <c r="BD56" s="1606"/>
      <c r="BE56" s="1606"/>
      <c r="BF56" s="1606"/>
      <c r="BG56" s="1607"/>
      <c r="BH56" s="1621">
        <f t="array" ref="BH56">IF(COUNT(BA56:BG56)=0,"",AVERAGE(BA56:BG56))</f>
        <v>0.3666666666666667</v>
      </c>
      <c r="BI56" s="389"/>
      <c r="BJ56" s="1610">
        <v>0.3</v>
      </c>
      <c r="BK56" s="1619"/>
      <c r="BL56" s="1606"/>
      <c r="BM56" s="1606"/>
      <c r="BN56" s="1606">
        <v>0.3</v>
      </c>
      <c r="BO56" s="1606">
        <v>0.3</v>
      </c>
      <c r="BP56" s="1607">
        <v>0.3</v>
      </c>
      <c r="BQ56" s="1621">
        <f t="array" ref="BQ56">IF(COUNT(BJ56:BP56)=0,"",AVERAGE(BJ56:BP56))</f>
        <v>0.3</v>
      </c>
      <c r="BR56" s="389"/>
      <c r="BS56" s="1610">
        <v>0.3</v>
      </c>
      <c r="BT56" s="1619">
        <v>0.3</v>
      </c>
      <c r="BU56" s="1606">
        <v>0.3</v>
      </c>
      <c r="BV56" s="1606">
        <v>0.3</v>
      </c>
      <c r="BW56" s="1606">
        <v>0.3</v>
      </c>
      <c r="BX56" s="1606">
        <v>0.3</v>
      </c>
      <c r="BY56" s="1607">
        <v>0.3</v>
      </c>
      <c r="BZ56" s="1620">
        <f t="array" ref="BZ56">IF(COUNT(BS56:BY56)=0,"",AVERAGE(BS56:BY56))</f>
        <v>0.3</v>
      </c>
      <c r="CA56" s="1605">
        <v>0.3</v>
      </c>
      <c r="CB56" s="1619">
        <v>0.4</v>
      </c>
      <c r="CC56" s="1606">
        <v>0.3</v>
      </c>
      <c r="CD56" s="1606">
        <v>0.4</v>
      </c>
      <c r="CE56" s="1606">
        <v>0.3</v>
      </c>
      <c r="CF56" s="1606">
        <v>0.4</v>
      </c>
      <c r="CG56" s="1607">
        <v>0.4</v>
      </c>
      <c r="CH56" s="1620">
        <f t="array" ref="CH56">IF(COUNT(CA56:CG56)=0,"",AVERAGE(CA56:CG56))</f>
        <v>0.35714285714285715</v>
      </c>
      <c r="CI56" s="1605">
        <v>0.4</v>
      </c>
      <c r="CJ56" s="1619">
        <v>0.4</v>
      </c>
      <c r="CK56" s="1606">
        <v>0.3</v>
      </c>
      <c r="CL56" s="1606">
        <v>0.4</v>
      </c>
      <c r="CM56" s="1606">
        <v>0.4</v>
      </c>
      <c r="CN56" s="1606">
        <v>0.4</v>
      </c>
      <c r="CO56" s="1607">
        <v>0.4</v>
      </c>
      <c r="CP56" s="1620">
        <f t="array" ref="CP56">IF(COUNT(CI56:CO56)=0,"",AVERAGE(CI56:CO56))</f>
        <v>0.38571428571428568</v>
      </c>
      <c r="CQ56" s="1605">
        <v>0.4</v>
      </c>
      <c r="CR56" s="1619">
        <v>0.4</v>
      </c>
      <c r="CS56" s="1606">
        <v>0.4</v>
      </c>
      <c r="CT56" s="1606">
        <v>0.4</v>
      </c>
      <c r="CU56" s="1606">
        <v>0.4</v>
      </c>
      <c r="CV56" s="1606">
        <v>0.3</v>
      </c>
      <c r="CW56" s="1607">
        <v>0.3</v>
      </c>
      <c r="CX56" s="1620">
        <f t="array" ref="CX56">IF(COUNT(CQ56:CW56)=0,"",AVERAGE(CQ56:CW56))</f>
        <v>0.37142857142857139</v>
      </c>
      <c r="CY56" s="1605">
        <v>0.4</v>
      </c>
      <c r="CZ56" s="1619">
        <v>0.4</v>
      </c>
      <c r="DA56" s="1606">
        <v>0.4</v>
      </c>
      <c r="DB56" s="1606">
        <v>0.4</v>
      </c>
      <c r="DC56" s="1606">
        <v>0.4</v>
      </c>
      <c r="DD56" s="1606">
        <v>0.4</v>
      </c>
      <c r="DE56" s="1607"/>
      <c r="DF56" s="1621">
        <f t="array" ref="DF56">IF(COUNT(CY56:DE56)=0,"",AVERAGE(CY56:DE56))</f>
        <v>0.39999999999999997</v>
      </c>
      <c r="DG56" s="389"/>
      <c r="DH56" s="1605"/>
      <c r="DI56" s="1619"/>
      <c r="DJ56" s="1606"/>
      <c r="DK56" s="1606"/>
      <c r="DL56" s="1606"/>
      <c r="DM56" s="1606"/>
      <c r="DN56" s="1607"/>
      <c r="DO56" s="1621" t="str">
        <f t="array" ref="DO56">IF(COUNT(DH56:DN56)=0,"",AVERAGE(DH56:DN56))</f>
        <v/>
      </c>
      <c r="DP56" s="389"/>
      <c r="DQ56" s="1605"/>
      <c r="DR56" s="1619"/>
      <c r="DS56" s="1606"/>
      <c r="DT56" s="1606"/>
      <c r="DU56" s="1606"/>
      <c r="DV56" s="1606"/>
      <c r="DW56" s="1607"/>
      <c r="DX56" s="1621" t="str">
        <f t="array" ref="DX56">IF(COUNT(DQ56:DW56)=0,"",AVERAGE(DQ56:DW56))</f>
        <v/>
      </c>
      <c r="DY56" s="389"/>
      <c r="DZ56" s="1605"/>
      <c r="EA56" s="1619"/>
      <c r="EB56" s="1606"/>
      <c r="EC56" s="1606"/>
      <c r="ED56" s="1606"/>
      <c r="EE56" s="1606"/>
      <c r="EF56" s="1607"/>
      <c r="EG56" s="1621" t="str">
        <f t="array" ref="EG56">IF(COUNT(DZ56:EF56)=0,"",AVERAGE(DZ56:EF56))</f>
        <v/>
      </c>
      <c r="EH56" s="389"/>
      <c r="EI56" s="1605"/>
      <c r="EJ56" s="1619"/>
      <c r="EK56" s="1606"/>
      <c r="EL56" s="1606"/>
      <c r="EM56" s="1606"/>
      <c r="EN56" s="1606"/>
      <c r="EO56" s="1607"/>
      <c r="EP56" s="1621" t="str">
        <f t="array" ref="EP56">IF(COUNT(EI56:EO56)=0,"",AVERAGE(EI56:EO56))</f>
        <v/>
      </c>
      <c r="EQ56" s="389"/>
    </row>
    <row r="57" spans="1:147" ht="18" customHeight="1">
      <c r="A57" s="1595" t="s">
        <v>173</v>
      </c>
      <c r="B57" s="1612"/>
      <c r="C57" s="1613">
        <v>1.1000000000000001</v>
      </c>
      <c r="D57" s="1613"/>
      <c r="E57" s="1613"/>
      <c r="F57" s="1613"/>
      <c r="G57" s="1623">
        <v>1.3</v>
      </c>
      <c r="H57" s="1624">
        <f t="array" ref="H57">IF(COUNT(B57:G57)=0,"",AVERAGE(B57:G57))</f>
        <v>1.2000000000000002</v>
      </c>
      <c r="I57" s="389"/>
      <c r="J57" s="1616">
        <v>1.3</v>
      </c>
      <c r="K57" s="1617">
        <v>1.2</v>
      </c>
      <c r="L57" s="1617">
        <v>1.2</v>
      </c>
      <c r="M57" s="1606">
        <v>1.3</v>
      </c>
      <c r="N57" s="1617">
        <v>1.2</v>
      </c>
      <c r="O57" s="1617">
        <v>1.2</v>
      </c>
      <c r="P57" s="1607">
        <v>1.3</v>
      </c>
      <c r="Q57" s="1618">
        <f t="array" ref="Q57">IF(COUNT(J57:P57)=0,"",AVERAGE(J57:P57))</f>
        <v>1.2428571428571431</v>
      </c>
      <c r="R57" s="389"/>
      <c r="S57" s="1605">
        <v>1.4</v>
      </c>
      <c r="T57" s="1606">
        <v>1.4</v>
      </c>
      <c r="U57" s="1606">
        <v>1.4</v>
      </c>
      <c r="V57" s="1606">
        <v>1.4</v>
      </c>
      <c r="W57" s="1606">
        <v>1.3</v>
      </c>
      <c r="X57" s="1606">
        <v>1.7</v>
      </c>
      <c r="Y57" s="1607">
        <v>1.6</v>
      </c>
      <c r="Z57" s="1620">
        <f t="array" ref="Z57">IF(COUNT(S57:Y57)=0,"",AVERAGE(S57:Y57))</f>
        <v>1.4571428571428571</v>
      </c>
      <c r="AA57" s="1605">
        <v>1.6</v>
      </c>
      <c r="AB57" s="1606">
        <v>1.7</v>
      </c>
      <c r="AC57" s="1606">
        <v>1.6</v>
      </c>
      <c r="AD57" s="1606">
        <v>1.6</v>
      </c>
      <c r="AE57" s="1606">
        <v>1.6</v>
      </c>
      <c r="AF57" s="1606">
        <v>1.6</v>
      </c>
      <c r="AG57" s="1607">
        <v>1.6</v>
      </c>
      <c r="AH57" s="1621">
        <f t="array" ref="AH57">IF(COUNT(AA57:AG57)=0,"",AVERAGE(AA57:AG57))</f>
        <v>1.6142857142857141</v>
      </c>
      <c r="AI57" s="1610">
        <v>1.7</v>
      </c>
      <c r="AJ57" s="1606">
        <v>1.7</v>
      </c>
      <c r="AK57" s="1606">
        <v>1.6</v>
      </c>
      <c r="AL57" s="1606">
        <v>1.6</v>
      </c>
      <c r="AM57" s="1606">
        <v>1.6</v>
      </c>
      <c r="AN57" s="1606">
        <v>1.7</v>
      </c>
      <c r="AO57" s="1607">
        <v>1.8</v>
      </c>
      <c r="AP57" s="1621">
        <f t="array" ref="AP57">IF(COUNT(AI57:AO57)=0,"",AVERAGE(AI57:AO57))</f>
        <v>1.6714285714285713</v>
      </c>
      <c r="AQ57" s="389"/>
      <c r="AR57" s="1610">
        <v>1.8</v>
      </c>
      <c r="AS57" s="1606">
        <v>1.8</v>
      </c>
      <c r="AT57" s="1606">
        <v>1.6</v>
      </c>
      <c r="AU57" s="1606">
        <v>1.6</v>
      </c>
      <c r="AV57" s="1606">
        <v>1.7</v>
      </c>
      <c r="AW57" s="1606">
        <v>1.7</v>
      </c>
      <c r="AX57" s="1607"/>
      <c r="AY57" s="1622">
        <f t="array" ref="AY57">IF(COUNT(AR57:AX57)=0,"",AVERAGE(AR57:AX57))</f>
        <v>1.7</v>
      </c>
      <c r="AZ57" s="389"/>
      <c r="BA57" s="1610">
        <v>1.5</v>
      </c>
      <c r="BB57" s="1606">
        <v>1.6</v>
      </c>
      <c r="BC57" s="1606">
        <v>1.7</v>
      </c>
      <c r="BD57" s="1606"/>
      <c r="BE57" s="1606"/>
      <c r="BF57" s="1606"/>
      <c r="BG57" s="1607"/>
      <c r="BH57" s="1621">
        <f t="array" ref="BH57">IF(COUNT(BA57:BG57)=0,"",AVERAGE(BA57:BG57))</f>
        <v>1.5999999999999999</v>
      </c>
      <c r="BI57" s="389"/>
      <c r="BJ57" s="1610">
        <v>1.6</v>
      </c>
      <c r="BK57" s="1606"/>
      <c r="BL57" s="1606"/>
      <c r="BM57" s="1606"/>
      <c r="BN57" s="1606">
        <v>1.6</v>
      </c>
      <c r="BO57" s="1606">
        <v>1.6</v>
      </c>
      <c r="BP57" s="1607">
        <v>1.4</v>
      </c>
      <c r="BQ57" s="1621">
        <f t="array" ref="BQ57">IF(COUNT(BJ57:BP57)=0,"",AVERAGE(BJ57:BP57))</f>
        <v>1.5500000000000003</v>
      </c>
      <c r="BR57" s="389"/>
      <c r="BS57" s="1610">
        <v>1.6</v>
      </c>
      <c r="BT57" s="1606">
        <v>1.6</v>
      </c>
      <c r="BU57" s="1606">
        <v>1.6</v>
      </c>
      <c r="BV57" s="1606">
        <v>1.6</v>
      </c>
      <c r="BW57" s="1606">
        <v>1.6</v>
      </c>
      <c r="BX57" s="1606">
        <v>1.6</v>
      </c>
      <c r="BY57" s="1607">
        <v>1.5</v>
      </c>
      <c r="BZ57" s="1620">
        <f t="array" ref="BZ57">IF(COUNT(BS57:BY57)=0,"",AVERAGE(BS57:BY57))</f>
        <v>1.5857142857142856</v>
      </c>
      <c r="CA57" s="1605">
        <v>1.6</v>
      </c>
      <c r="CB57" s="1606">
        <v>1.6</v>
      </c>
      <c r="CC57" s="1606">
        <v>1.6</v>
      </c>
      <c r="CD57" s="1606">
        <v>1.8</v>
      </c>
      <c r="CE57" s="1606">
        <v>1.6</v>
      </c>
      <c r="CF57" s="1606">
        <v>1.8</v>
      </c>
      <c r="CG57" s="1607">
        <v>1.6</v>
      </c>
      <c r="CH57" s="1620">
        <f t="array" ref="CH57">IF(COUNT(CA57:CG57)=0,"",AVERAGE(CA57:CG57))</f>
        <v>1.6571428571428573</v>
      </c>
      <c r="CI57" s="1605">
        <v>1.7</v>
      </c>
      <c r="CJ57" s="1606">
        <v>1.7</v>
      </c>
      <c r="CK57" s="1606">
        <v>1.6</v>
      </c>
      <c r="CL57" s="1606">
        <v>1.7</v>
      </c>
      <c r="CM57" s="1606">
        <v>1.7</v>
      </c>
      <c r="CN57" s="1606">
        <v>1.7</v>
      </c>
      <c r="CO57" s="1607">
        <v>1.7</v>
      </c>
      <c r="CP57" s="1620">
        <f t="array" ref="CP57">IF(COUNT(CI57:CO57)=0,"",AVERAGE(CI57:CO57))</f>
        <v>1.6857142857142855</v>
      </c>
      <c r="CQ57" s="1605">
        <v>1.7</v>
      </c>
      <c r="CR57" s="1606">
        <v>1.8</v>
      </c>
      <c r="CS57" s="1606">
        <v>1.7</v>
      </c>
      <c r="CT57" s="1606">
        <v>1.8</v>
      </c>
      <c r="CU57" s="1606">
        <v>1.7</v>
      </c>
      <c r="CV57" s="1606">
        <v>1.6</v>
      </c>
      <c r="CW57" s="1607">
        <v>1.5</v>
      </c>
      <c r="CX57" s="1620">
        <f t="array" ref="CX57">IF(COUNT(CQ57:CW57)=0,"",AVERAGE(CQ57:CW57))</f>
        <v>1.6857142857142855</v>
      </c>
      <c r="CY57" s="1605">
        <v>1.6</v>
      </c>
      <c r="CZ57" s="1606">
        <v>1.7</v>
      </c>
      <c r="DA57" s="1606">
        <v>1.7</v>
      </c>
      <c r="DB57" s="1606">
        <v>1.6</v>
      </c>
      <c r="DC57" s="1606">
        <v>1.7</v>
      </c>
      <c r="DD57" s="1606">
        <v>1.7</v>
      </c>
      <c r="DE57" s="1607"/>
      <c r="DF57" s="1621">
        <f t="array" ref="DF57">IF(COUNT(CY57:DE57)=0,"",AVERAGE(CY57:DE57))</f>
        <v>1.6666666666666663</v>
      </c>
      <c r="DG57" s="389"/>
      <c r="DH57" s="1605"/>
      <c r="DI57" s="1606"/>
      <c r="DJ57" s="1606"/>
      <c r="DK57" s="1606"/>
      <c r="DL57" s="1606"/>
      <c r="DM57" s="1606"/>
      <c r="DN57" s="1607"/>
      <c r="DO57" s="1621" t="str">
        <f t="array" ref="DO57">IF(COUNT(DH57:DN57)=0,"",AVERAGE(DH57:DN57))</f>
        <v/>
      </c>
      <c r="DP57" s="389"/>
      <c r="DQ57" s="1605"/>
      <c r="DR57" s="1606"/>
      <c r="DS57" s="1606"/>
      <c r="DT57" s="1606"/>
      <c r="DU57" s="1606"/>
      <c r="DV57" s="1606"/>
      <c r="DW57" s="1607"/>
      <c r="DX57" s="1621" t="str">
        <f t="array" ref="DX57">IF(COUNT(DQ57:DW57)=0,"",AVERAGE(DQ57:DW57))</f>
        <v/>
      </c>
      <c r="DY57" s="389"/>
      <c r="DZ57" s="1605"/>
      <c r="EA57" s="1606"/>
      <c r="EB57" s="1606"/>
      <c r="EC57" s="1606"/>
      <c r="ED57" s="1606"/>
      <c r="EE57" s="1606"/>
      <c r="EF57" s="1607"/>
      <c r="EG57" s="1621" t="str">
        <f t="array" ref="EG57">IF(COUNT(DZ57:EF57)=0,"",AVERAGE(DZ57:EF57))</f>
        <v/>
      </c>
      <c r="EH57" s="389"/>
      <c r="EI57" s="1605"/>
      <c r="EJ57" s="1606"/>
      <c r="EK57" s="1606"/>
      <c r="EL57" s="1606"/>
      <c r="EM57" s="1606"/>
      <c r="EN57" s="1606"/>
      <c r="EO57" s="1607"/>
      <c r="EP57" s="1621" t="str">
        <f t="array" ref="EP57">IF(COUNT(EI57:EO57)=0,"",AVERAGE(EI57:EO57))</f>
        <v/>
      </c>
      <c r="EQ57" s="389"/>
    </row>
    <row r="58" spans="1:147" ht="18" customHeight="1">
      <c r="A58" s="1595" t="s">
        <v>174</v>
      </c>
      <c r="B58" s="1612"/>
      <c r="C58" s="1613">
        <v>1.1000000000000001</v>
      </c>
      <c r="D58" s="1613"/>
      <c r="E58" s="1613"/>
      <c r="F58" s="1613"/>
      <c r="G58" s="1623">
        <v>1.3</v>
      </c>
      <c r="H58" s="1624">
        <f t="array" ref="H58">IF(COUNT(B58:G58)=0,"",AVERAGE(B58:G58))</f>
        <v>1.2000000000000002</v>
      </c>
      <c r="I58" s="389"/>
      <c r="J58" s="1616">
        <v>1.3</v>
      </c>
      <c r="K58" s="1617">
        <v>1.2</v>
      </c>
      <c r="L58" s="1617">
        <v>1.2</v>
      </c>
      <c r="M58" s="1606">
        <v>1.3</v>
      </c>
      <c r="N58" s="1617">
        <v>1.2</v>
      </c>
      <c r="O58" s="1617">
        <v>1.2</v>
      </c>
      <c r="P58" s="1607">
        <v>1.3</v>
      </c>
      <c r="Q58" s="1618">
        <f t="array" ref="Q58">IF(COUNT(J58:P58)=0,"",AVERAGE(J58:P58))</f>
        <v>1.2428571428571431</v>
      </c>
      <c r="R58" s="389"/>
      <c r="S58" s="1605">
        <v>1.4</v>
      </c>
      <c r="T58" s="1606">
        <v>1.4</v>
      </c>
      <c r="U58" s="1606">
        <v>1.4</v>
      </c>
      <c r="V58" s="1606">
        <v>1.4</v>
      </c>
      <c r="W58" s="1606">
        <v>1.3</v>
      </c>
      <c r="X58" s="1606">
        <v>1.7</v>
      </c>
      <c r="Y58" s="1607">
        <v>1.6</v>
      </c>
      <c r="Z58" s="1620">
        <f t="array" ref="Z58">IF(COUNT(S58:Y58)=0,"",AVERAGE(S58:Y58))</f>
        <v>1.4571428571428571</v>
      </c>
      <c r="AA58" s="1605">
        <v>1.6</v>
      </c>
      <c r="AB58" s="1606">
        <v>1.7</v>
      </c>
      <c r="AC58" s="1606">
        <v>1.6</v>
      </c>
      <c r="AD58" s="1606">
        <v>1.6</v>
      </c>
      <c r="AE58" s="1606">
        <v>1.6</v>
      </c>
      <c r="AF58" s="1606">
        <v>1.6</v>
      </c>
      <c r="AG58" s="1607">
        <v>1.6</v>
      </c>
      <c r="AH58" s="1621">
        <f t="array" ref="AH58">IF(COUNT(AA58:AG58)=0,"",AVERAGE(AA58:AG58))</f>
        <v>1.6142857142857141</v>
      </c>
      <c r="AI58" s="1610">
        <v>1.7</v>
      </c>
      <c r="AJ58" s="1606">
        <v>1.7</v>
      </c>
      <c r="AK58" s="1606">
        <v>1.6</v>
      </c>
      <c r="AL58" s="1606">
        <v>1.6</v>
      </c>
      <c r="AM58" s="1606">
        <v>1.6</v>
      </c>
      <c r="AN58" s="1606">
        <v>1.7</v>
      </c>
      <c r="AO58" s="1607">
        <v>1.8</v>
      </c>
      <c r="AP58" s="1621">
        <f t="array" ref="AP58">IF(COUNT(AI58:AO58)=0,"",AVERAGE(AI58:AO58))</f>
        <v>1.6714285714285713</v>
      </c>
      <c r="AQ58" s="389"/>
      <c r="AR58" s="1610">
        <v>1.8</v>
      </c>
      <c r="AS58" s="1606">
        <v>1.8</v>
      </c>
      <c r="AT58" s="1606">
        <v>1.6</v>
      </c>
      <c r="AU58" s="1606">
        <v>1.6</v>
      </c>
      <c r="AV58" s="1606">
        <v>1.7</v>
      </c>
      <c r="AW58" s="1606">
        <v>1.7</v>
      </c>
      <c r="AX58" s="1607"/>
      <c r="AY58" s="1622">
        <f t="array" ref="AY58">IF(COUNT(AR58:AX58)=0,"",AVERAGE(AR58:AX58))</f>
        <v>1.7</v>
      </c>
      <c r="AZ58" s="389"/>
      <c r="BA58" s="1610">
        <v>1.5</v>
      </c>
      <c r="BB58" s="1606">
        <v>1.6</v>
      </c>
      <c r="BC58" s="1606">
        <v>1.7</v>
      </c>
      <c r="BD58" s="1606"/>
      <c r="BE58" s="1606"/>
      <c r="BF58" s="1606"/>
      <c r="BG58" s="1607"/>
      <c r="BH58" s="1621">
        <f t="array" ref="BH58">IF(COUNT(BA58:BG58)=0,"",AVERAGE(BA58:BG58))</f>
        <v>1.5999999999999999</v>
      </c>
      <c r="BI58" s="389"/>
      <c r="BJ58" s="1610">
        <v>1.6</v>
      </c>
      <c r="BK58" s="1606"/>
      <c r="BL58" s="1606"/>
      <c r="BM58" s="1606"/>
      <c r="BN58" s="1606">
        <v>1.6</v>
      </c>
      <c r="BO58" s="1606">
        <v>1.6</v>
      </c>
      <c r="BP58" s="1607">
        <v>1.4</v>
      </c>
      <c r="BQ58" s="1621">
        <f t="array" ref="BQ58">IF(COUNT(BJ58:BP58)=0,"",AVERAGE(BJ58:BP58))</f>
        <v>1.5500000000000003</v>
      </c>
      <c r="BR58" s="389"/>
      <c r="BS58" s="1610">
        <v>1.6</v>
      </c>
      <c r="BT58" s="1606">
        <v>1.6</v>
      </c>
      <c r="BU58" s="1606">
        <v>1.6</v>
      </c>
      <c r="BV58" s="1606">
        <v>1.6</v>
      </c>
      <c r="BW58" s="1606">
        <v>1.6</v>
      </c>
      <c r="BX58" s="1606">
        <v>1.6</v>
      </c>
      <c r="BY58" s="1607">
        <v>1.5</v>
      </c>
      <c r="BZ58" s="1620">
        <f t="array" ref="BZ58">IF(COUNT(BS58:BY58)=0,"",AVERAGE(BS58:BY58))</f>
        <v>1.5857142857142856</v>
      </c>
      <c r="CA58" s="1605">
        <v>1.6</v>
      </c>
      <c r="CB58" s="1606">
        <v>1.6</v>
      </c>
      <c r="CC58" s="1606">
        <v>1.6</v>
      </c>
      <c r="CD58" s="1606">
        <v>1.8</v>
      </c>
      <c r="CE58" s="1606">
        <v>1.6</v>
      </c>
      <c r="CF58" s="1606">
        <v>1.7</v>
      </c>
      <c r="CG58" s="1607">
        <v>1.6</v>
      </c>
      <c r="CH58" s="1620">
        <f t="array" ref="CH58">IF(COUNT(CA58:CG58)=0,"",AVERAGE(CA58:CG58))</f>
        <v>1.6428571428571428</v>
      </c>
      <c r="CI58" s="1605">
        <v>1.6</v>
      </c>
      <c r="CJ58" s="1606">
        <v>1.7</v>
      </c>
      <c r="CK58" s="1606" t="s">
        <v>403</v>
      </c>
      <c r="CL58" s="1606">
        <v>1.7</v>
      </c>
      <c r="CM58" s="1606">
        <v>1.7</v>
      </c>
      <c r="CN58" s="1606">
        <v>1.7</v>
      </c>
      <c r="CO58" s="1607">
        <v>1.7</v>
      </c>
      <c r="CP58" s="1620">
        <f t="array" ref="CP58">IF(COUNT(CI58:CO58)=0,"",AVERAGE(CI58:CO58))</f>
        <v>1.6833333333333333</v>
      </c>
      <c r="CQ58" s="1605">
        <v>1.7</v>
      </c>
      <c r="CR58" s="1606">
        <v>1.8</v>
      </c>
      <c r="CS58" s="1606">
        <v>1.7</v>
      </c>
      <c r="CT58" s="1606">
        <v>1.8</v>
      </c>
      <c r="CU58" s="1606">
        <v>1.7</v>
      </c>
      <c r="CV58" s="1606">
        <v>1.6</v>
      </c>
      <c r="CW58" s="1607">
        <v>1.5</v>
      </c>
      <c r="CX58" s="1620">
        <f t="array" ref="CX58">IF(COUNT(CQ58:CW58)=0,"",AVERAGE(CQ58:CW58))</f>
        <v>1.6857142857142855</v>
      </c>
      <c r="CY58" s="1605">
        <v>1.6</v>
      </c>
      <c r="CZ58" s="1606">
        <v>1.7</v>
      </c>
      <c r="DA58" s="1606">
        <v>1.7</v>
      </c>
      <c r="DB58" s="1606">
        <v>1.6</v>
      </c>
      <c r="DC58" s="1606">
        <v>1.7</v>
      </c>
      <c r="DD58" s="1606">
        <v>1.7</v>
      </c>
      <c r="DE58" s="1607"/>
      <c r="DF58" s="1621">
        <f t="array" ref="DF58">IF(COUNT(CY58:DE58)=0,"",AVERAGE(CY58:DE58))</f>
        <v>1.6666666666666663</v>
      </c>
      <c r="DG58" s="389"/>
      <c r="DH58" s="1605"/>
      <c r="DI58" s="1606"/>
      <c r="DJ58" s="1606"/>
      <c r="DK58" s="1606"/>
      <c r="DL58" s="1606"/>
      <c r="DM58" s="1606"/>
      <c r="DN58" s="1607"/>
      <c r="DO58" s="1621" t="str">
        <f t="array" ref="DO58">IF(COUNT(DH58:DN58)=0,"",AVERAGE(DH58:DN58))</f>
        <v/>
      </c>
      <c r="DP58" s="389"/>
      <c r="DQ58" s="1605"/>
      <c r="DR58" s="1606"/>
      <c r="DS58" s="1606"/>
      <c r="DT58" s="1606"/>
      <c r="DU58" s="1606"/>
      <c r="DV58" s="1606"/>
      <c r="DW58" s="1607"/>
      <c r="DX58" s="1621" t="str">
        <f t="array" ref="DX58">IF(COUNT(DQ58:DW58)=0,"",AVERAGE(DQ58:DW58))</f>
        <v/>
      </c>
      <c r="DY58" s="389"/>
      <c r="DZ58" s="1605"/>
      <c r="EA58" s="1606"/>
      <c r="EB58" s="1606"/>
      <c r="EC58" s="1606"/>
      <c r="ED58" s="1606"/>
      <c r="EE58" s="1606"/>
      <c r="EF58" s="1607"/>
      <c r="EG58" s="1621" t="str">
        <f t="array" ref="EG58">IF(COUNT(DZ58:EF58)=0,"",AVERAGE(DZ58:EF58))</f>
        <v/>
      </c>
      <c r="EH58" s="389"/>
      <c r="EI58" s="1605"/>
      <c r="EJ58" s="1606"/>
      <c r="EK58" s="1606"/>
      <c r="EL58" s="1606"/>
      <c r="EM58" s="1606"/>
      <c r="EN58" s="1606"/>
      <c r="EO58" s="1607"/>
      <c r="EP58" s="1621" t="str">
        <f t="array" ref="EP58">IF(COUNT(EI58:EO58)=0,"",AVERAGE(EI58:EO58))</f>
        <v/>
      </c>
      <c r="EQ58" s="389"/>
    </row>
    <row r="59" spans="1:147" ht="18" customHeight="1">
      <c r="A59" s="1595" t="s">
        <v>175</v>
      </c>
      <c r="B59" s="1612"/>
      <c r="C59" s="1613">
        <v>2.2000000000000002</v>
      </c>
      <c r="D59" s="1613"/>
      <c r="E59" s="1613"/>
      <c r="F59" s="1613"/>
      <c r="G59" s="1623">
        <v>3.3</v>
      </c>
      <c r="H59" s="1624">
        <f t="array" ref="H59">IF(COUNT(B59:G59)=0,"",AVERAGE(B59:G59))</f>
        <v>2.75</v>
      </c>
      <c r="I59" s="389"/>
      <c r="J59" s="1616">
        <v>3</v>
      </c>
      <c r="K59" s="1617">
        <v>2.8</v>
      </c>
      <c r="L59" s="1617">
        <v>2.9</v>
      </c>
      <c r="M59" s="1625">
        <v>3.1</v>
      </c>
      <c r="N59" s="1625">
        <v>3.1</v>
      </c>
      <c r="O59" s="1625">
        <v>3.2</v>
      </c>
      <c r="P59" s="1626">
        <v>3.5</v>
      </c>
      <c r="Q59" s="1618">
        <f t="array" ref="Q59">IF(COUNT(J59:P59)=0,"",AVERAGE(J59:P59))</f>
        <v>3.0857142857142854</v>
      </c>
      <c r="R59" s="389"/>
      <c r="S59" s="1605">
        <v>3.7</v>
      </c>
      <c r="T59" s="1606">
        <v>3.7</v>
      </c>
      <c r="U59" s="1606">
        <v>3.8</v>
      </c>
      <c r="V59" s="1606">
        <v>3.8</v>
      </c>
      <c r="W59" s="1606">
        <v>3.8</v>
      </c>
      <c r="X59" s="1606">
        <v>4.3</v>
      </c>
      <c r="Y59" s="1607">
        <v>4.2</v>
      </c>
      <c r="Z59" s="1620">
        <f t="array" ref="Z59">IF(COUNT(S59:Y59)=0,"",AVERAGE(S59:Y59))</f>
        <v>3.9</v>
      </c>
      <c r="AA59" s="1605">
        <v>4.0999999999999996</v>
      </c>
      <c r="AB59" s="1606">
        <v>4.5999999999999996</v>
      </c>
      <c r="AC59" s="1606">
        <v>4.4000000000000004</v>
      </c>
      <c r="AD59" s="1606">
        <v>4.3</v>
      </c>
      <c r="AE59" s="1606">
        <v>4.4000000000000004</v>
      </c>
      <c r="AF59" s="1606">
        <v>4.2</v>
      </c>
      <c r="AG59" s="1607">
        <v>4.0999999999999996</v>
      </c>
      <c r="AH59" s="1621">
        <f t="array" ref="AH59">IF(COUNT(AA59:AG59)=0,"",AVERAGE(AA59:AG59))</f>
        <v>4.2999999999999989</v>
      </c>
      <c r="AI59" s="1610">
        <v>4.5</v>
      </c>
      <c r="AJ59" s="1606">
        <v>4.5999999999999996</v>
      </c>
      <c r="AK59" s="1606">
        <v>4.3</v>
      </c>
      <c r="AL59" s="1606">
        <v>4.2</v>
      </c>
      <c r="AM59" s="1606">
        <v>4.4000000000000004</v>
      </c>
      <c r="AN59" s="1606">
        <v>4.5</v>
      </c>
      <c r="AO59" s="1607">
        <v>4.9000000000000004</v>
      </c>
      <c r="AP59" s="1621">
        <f t="array" ref="AP59">IF(COUNT(AI59:AO59)=0,"",AVERAGE(AI59:AO59))</f>
        <v>4.4857142857142858</v>
      </c>
      <c r="AQ59" s="389"/>
      <c r="AR59" s="1610">
        <v>4.7</v>
      </c>
      <c r="AS59" s="1606">
        <v>4.7</v>
      </c>
      <c r="AT59" s="1606">
        <v>4.8</v>
      </c>
      <c r="AU59" s="1606">
        <v>4.7</v>
      </c>
      <c r="AV59" s="1606">
        <v>4.8</v>
      </c>
      <c r="AW59" s="1606">
        <v>4.8</v>
      </c>
      <c r="AX59" s="1607"/>
      <c r="AY59" s="1621">
        <f t="array" ref="AY59">IF(COUNT(AR59:AX59)=0,"",AVERAGE(AR59:AX59))</f>
        <v>4.75</v>
      </c>
      <c r="AZ59" s="389"/>
      <c r="BA59" s="1610">
        <v>4.3</v>
      </c>
      <c r="BB59" s="1606">
        <v>4.3</v>
      </c>
      <c r="BC59" s="1606">
        <v>4.5999999999999996</v>
      </c>
      <c r="BD59" s="1606"/>
      <c r="BE59" s="1606"/>
      <c r="BF59" s="1606"/>
      <c r="BG59" s="1607"/>
      <c r="BH59" s="1621">
        <f t="array" ref="BH59">IF(COUNT(BA59:BG59)=0,"",AVERAGE(BA59:BG59))</f>
        <v>4.3999999999999995</v>
      </c>
      <c r="BI59" s="389"/>
      <c r="BJ59" s="1610">
        <v>4.2</v>
      </c>
      <c r="BK59" s="1606"/>
      <c r="BL59" s="1606"/>
      <c r="BM59" s="1606"/>
      <c r="BN59" s="1606">
        <v>4.4000000000000004</v>
      </c>
      <c r="BO59" s="1606">
        <v>4.4000000000000004</v>
      </c>
      <c r="BP59" s="1607">
        <v>4</v>
      </c>
      <c r="BQ59" s="1621">
        <f t="array" ref="BQ59">IF(COUNT(BJ59:BP59)=0,"",AVERAGE(BJ59:BP59))</f>
        <v>4.25</v>
      </c>
      <c r="BR59" s="389"/>
      <c r="BS59" s="1610">
        <v>4.3</v>
      </c>
      <c r="BT59" s="1606">
        <v>4.4000000000000004</v>
      </c>
      <c r="BU59" s="1606">
        <v>4.3</v>
      </c>
      <c r="BV59" s="1606">
        <v>4.5</v>
      </c>
      <c r="BW59" s="1606">
        <v>4.4000000000000004</v>
      </c>
      <c r="BX59" s="1606">
        <v>4.5999999999999996</v>
      </c>
      <c r="BY59" s="1607">
        <v>4.4000000000000004</v>
      </c>
      <c r="BZ59" s="1620">
        <f t="array" ref="BZ59">IF(COUNT(BS59:BY59)=0,"",AVERAGE(BS59:BY59))</f>
        <v>4.4142857142857137</v>
      </c>
      <c r="CA59" s="1605">
        <v>4.5999999999999996</v>
      </c>
      <c r="CB59" s="1606">
        <v>4.5</v>
      </c>
      <c r="CC59" s="1606">
        <v>4.5</v>
      </c>
      <c r="CD59" s="1606">
        <v>4.8</v>
      </c>
      <c r="CE59" s="1606">
        <v>4.4000000000000004</v>
      </c>
      <c r="CF59" s="1606">
        <v>4.8</v>
      </c>
      <c r="CG59" s="1607">
        <v>4.7</v>
      </c>
      <c r="CH59" s="1620">
        <f t="array" ref="CH59">IF(COUNT(CA59:CG59)=0,"",AVERAGE(CA59:CG59))</f>
        <v>4.6142857142857139</v>
      </c>
      <c r="CI59" s="1605">
        <v>4.8</v>
      </c>
      <c r="CJ59" s="1606">
        <v>4.9000000000000004</v>
      </c>
      <c r="CK59" s="1606">
        <v>4.7</v>
      </c>
      <c r="CL59" s="1606">
        <v>4.9000000000000004</v>
      </c>
      <c r="CM59" s="1606">
        <v>4.9000000000000004</v>
      </c>
      <c r="CN59" s="1606">
        <v>4.9000000000000004</v>
      </c>
      <c r="CO59" s="1607">
        <v>4.8</v>
      </c>
      <c r="CP59" s="1620">
        <f t="array" ref="CP59">IF(COUNT(CI59:CO59)=0,"",AVERAGE(CI59:CO59))</f>
        <v>4.8428571428571416</v>
      </c>
      <c r="CQ59" s="1605">
        <v>5</v>
      </c>
      <c r="CR59" s="1606">
        <v>5</v>
      </c>
      <c r="CS59" s="1606">
        <v>5.0999999999999996</v>
      </c>
      <c r="CT59" s="1606">
        <v>5.0999999999999996</v>
      </c>
      <c r="CU59" s="1606">
        <v>4.9000000000000004</v>
      </c>
      <c r="CV59" s="1606">
        <v>4.5999999999999996</v>
      </c>
      <c r="CW59" s="1607">
        <v>4.7</v>
      </c>
      <c r="CX59" s="1620">
        <f t="array" ref="CX59">IF(COUNT(CQ59:CW59)=0,"",AVERAGE(CQ59:CW59))</f>
        <v>4.9142857142857155</v>
      </c>
      <c r="CY59" s="1605">
        <v>4.9000000000000004</v>
      </c>
      <c r="CZ59" s="1606">
        <v>5</v>
      </c>
      <c r="DA59" s="1606">
        <v>4.8</v>
      </c>
      <c r="DB59" s="1606">
        <v>4.8</v>
      </c>
      <c r="DC59" s="1606">
        <v>4.9000000000000004</v>
      </c>
      <c r="DD59" s="1606">
        <v>4.7</v>
      </c>
      <c r="DE59" s="1607"/>
      <c r="DF59" s="1621">
        <f t="array" ref="DF59">IF(COUNT(CY59:DE59)=0,"",AVERAGE(CY59:DE59))</f>
        <v>4.8499999999999996</v>
      </c>
      <c r="DG59" s="389"/>
      <c r="DH59" s="1605"/>
      <c r="DI59" s="1606"/>
      <c r="DJ59" s="1606"/>
      <c r="DK59" s="1606"/>
      <c r="DL59" s="1606"/>
      <c r="DM59" s="1606"/>
      <c r="DN59" s="1607"/>
      <c r="DO59" s="1621" t="str">
        <f t="array" ref="DO59">IF(COUNT(DH59:DN59)=0,"",AVERAGE(DH59:DN59))</f>
        <v/>
      </c>
      <c r="DP59" s="389"/>
      <c r="DQ59" s="1605"/>
      <c r="DR59" s="1606"/>
      <c r="DS59" s="1606"/>
      <c r="DT59" s="1606"/>
      <c r="DU59" s="1606"/>
      <c r="DV59" s="1606"/>
      <c r="DW59" s="1607"/>
      <c r="DX59" s="1621" t="str">
        <f t="array" ref="DX59">IF(COUNT(DQ59:DW59)=0,"",AVERAGE(DQ59:DW59))</f>
        <v/>
      </c>
      <c r="DY59" s="389"/>
      <c r="DZ59" s="1605"/>
      <c r="EA59" s="1606"/>
      <c r="EB59" s="1606"/>
      <c r="EC59" s="1606"/>
      <c r="ED59" s="1606"/>
      <c r="EE59" s="1606"/>
      <c r="EF59" s="1607"/>
      <c r="EG59" s="1621" t="str">
        <f t="array" ref="EG59">IF(COUNT(DZ59:EF59)=0,"",AVERAGE(DZ59:EF59))</f>
        <v/>
      </c>
      <c r="EH59" s="389"/>
      <c r="EI59" s="1605"/>
      <c r="EJ59" s="1606"/>
      <c r="EK59" s="1606"/>
      <c r="EL59" s="1606"/>
      <c r="EM59" s="1606"/>
      <c r="EN59" s="1606"/>
      <c r="EO59" s="1607"/>
      <c r="EP59" s="1621" t="str">
        <f t="array" ref="EP59">IF(COUNT(EI59:EO59)=0,"",AVERAGE(EI59:EO59))</f>
        <v/>
      </c>
      <c r="EQ59" s="389"/>
    </row>
    <row r="60" spans="1:147" ht="18" customHeight="1">
      <c r="A60" s="1627" t="s">
        <v>176</v>
      </c>
      <c r="B60" s="1628"/>
      <c r="C60" s="1629"/>
      <c r="D60" s="1630"/>
      <c r="E60" s="1630"/>
      <c r="F60" s="1629"/>
      <c r="G60" s="1631"/>
      <c r="H60" s="1632"/>
      <c r="I60" s="389"/>
      <c r="J60" s="1633"/>
      <c r="K60" s="1634"/>
      <c r="L60" s="1634"/>
      <c r="M60" s="1634"/>
      <c r="N60" s="1634"/>
      <c r="O60" s="1634"/>
      <c r="P60" s="1635"/>
      <c r="Q60" s="1636"/>
      <c r="R60" s="389"/>
      <c r="S60" s="1633"/>
      <c r="T60" s="1634"/>
      <c r="U60" s="1634"/>
      <c r="V60" s="1634"/>
      <c r="W60" s="1634"/>
      <c r="X60" s="1634"/>
      <c r="Y60" s="1635"/>
      <c r="Z60" s="1636"/>
      <c r="AA60" s="1633"/>
      <c r="AB60" s="1634"/>
      <c r="AC60" s="1634"/>
      <c r="AD60" s="1634"/>
      <c r="AE60" s="1634"/>
      <c r="AF60" s="1634"/>
      <c r="AG60" s="1635"/>
      <c r="AH60" s="1636"/>
      <c r="AI60" s="1633"/>
      <c r="AJ60" s="1634"/>
      <c r="AK60" s="1634"/>
      <c r="AL60" s="1634"/>
      <c r="AM60" s="1634"/>
      <c r="AN60" s="1634"/>
      <c r="AO60" s="1635"/>
      <c r="AP60" s="1636"/>
      <c r="AQ60" s="389"/>
      <c r="AR60" s="1633"/>
      <c r="AS60" s="1634"/>
      <c r="AT60" s="1634"/>
      <c r="AU60" s="1634"/>
      <c r="AV60" s="1634"/>
      <c r="AW60" s="1634"/>
      <c r="AX60" s="1635"/>
      <c r="AY60" s="1636"/>
      <c r="AZ60" s="389"/>
      <c r="BA60" s="1633"/>
      <c r="BB60" s="1634"/>
      <c r="BC60" s="1634"/>
      <c r="BD60" s="1634"/>
      <c r="BE60" s="1634"/>
      <c r="BF60" s="1634"/>
      <c r="BG60" s="1635"/>
      <c r="BH60" s="1636"/>
      <c r="BI60" s="389"/>
      <c r="BJ60" s="1633"/>
      <c r="BK60" s="1634"/>
      <c r="BL60" s="1634"/>
      <c r="BM60" s="1634"/>
      <c r="BN60" s="1634"/>
      <c r="BO60" s="1634"/>
      <c r="BP60" s="1635"/>
      <c r="BQ60" s="1636"/>
      <c r="BR60" s="389"/>
      <c r="BS60" s="1633"/>
      <c r="BT60" s="1634"/>
      <c r="BU60" s="1634"/>
      <c r="BV60" s="1634"/>
      <c r="BW60" s="1634"/>
      <c r="BX60" s="1634"/>
      <c r="BY60" s="1635"/>
      <c r="BZ60" s="1637"/>
      <c r="CA60" s="1638"/>
      <c r="CB60" s="1634"/>
      <c r="CC60" s="1634"/>
      <c r="CD60" s="1634"/>
      <c r="CE60" s="1634"/>
      <c r="CF60" s="1634"/>
      <c r="CG60" s="1635"/>
      <c r="CH60" s="1637"/>
      <c r="CI60" s="1638"/>
      <c r="CJ60" s="1634"/>
      <c r="CK60" s="1634"/>
      <c r="CL60" s="1634"/>
      <c r="CM60" s="1634"/>
      <c r="CN60" s="1634"/>
      <c r="CO60" s="1635"/>
      <c r="CP60" s="1637"/>
      <c r="CQ60" s="1638"/>
      <c r="CR60" s="1634"/>
      <c r="CS60" s="1634"/>
      <c r="CT60" s="1634"/>
      <c r="CU60" s="1634"/>
      <c r="CV60" s="1634"/>
      <c r="CW60" s="1635"/>
      <c r="CX60" s="1637"/>
      <c r="CY60" s="1638"/>
      <c r="CZ60" s="1634"/>
      <c r="DA60" s="1634"/>
      <c r="DB60" s="1634"/>
      <c r="DC60" s="1634"/>
      <c r="DD60" s="1634"/>
      <c r="DE60" s="1635"/>
      <c r="DF60" s="1636"/>
      <c r="DG60" s="389"/>
      <c r="DH60" s="1638"/>
      <c r="DI60" s="1634"/>
      <c r="DJ60" s="1634"/>
      <c r="DK60" s="1634"/>
      <c r="DL60" s="1634"/>
      <c r="DM60" s="1634"/>
      <c r="DN60" s="1635"/>
      <c r="DO60" s="1636"/>
      <c r="DP60" s="389"/>
      <c r="DQ60" s="1638"/>
      <c r="DR60" s="1634"/>
      <c r="DS60" s="1634"/>
      <c r="DT60" s="1634"/>
      <c r="DU60" s="1634"/>
      <c r="DV60" s="1634"/>
      <c r="DW60" s="1635"/>
      <c r="DX60" s="1636"/>
      <c r="DY60" s="389"/>
      <c r="DZ60" s="1638"/>
      <c r="EA60" s="1634"/>
      <c r="EB60" s="1634"/>
      <c r="EC60" s="1634"/>
      <c r="ED60" s="1634"/>
      <c r="EE60" s="1634"/>
      <c r="EF60" s="1635"/>
      <c r="EG60" s="1636"/>
      <c r="EH60" s="389"/>
      <c r="EI60" s="1638"/>
      <c r="EJ60" s="1634"/>
      <c r="EK60" s="1634"/>
      <c r="EL60" s="1634"/>
      <c r="EM60" s="1634"/>
      <c r="EN60" s="1634"/>
      <c r="EO60" s="1635"/>
      <c r="EP60" s="1636"/>
      <c r="EQ60" s="389"/>
    </row>
    <row r="61" spans="1:147" ht="18" customHeight="1">
      <c r="A61" s="1639" t="s">
        <v>171</v>
      </c>
      <c r="B61" s="1640"/>
      <c r="C61" s="1641">
        <v>2.5</v>
      </c>
      <c r="D61" s="1641"/>
      <c r="E61" s="1641"/>
      <c r="F61" s="1641"/>
      <c r="G61" s="1642">
        <v>2.6</v>
      </c>
      <c r="H61" s="1643">
        <f t="array" ref="H61">IF(COUNT(B61:G61)=0,"",AVERAGE(B61:G61))</f>
        <v>2.5499999999999998</v>
      </c>
      <c r="I61" s="389"/>
      <c r="J61" s="1644">
        <v>2.5</v>
      </c>
      <c r="K61" s="1645">
        <v>2.6</v>
      </c>
      <c r="L61" s="1645">
        <v>2.6</v>
      </c>
      <c r="M61" s="1645">
        <v>2.6</v>
      </c>
      <c r="N61" s="1645">
        <v>2.6</v>
      </c>
      <c r="O61" s="1645">
        <v>2.6</v>
      </c>
      <c r="P61" s="1646">
        <v>2.6</v>
      </c>
      <c r="Q61" s="1647">
        <f t="array" ref="Q61">IF(COUNT(J61:P61)=0,"",AVERAGE(J61:P61))</f>
        <v>2.5857142857142854</v>
      </c>
      <c r="R61" s="389"/>
      <c r="S61" s="1648">
        <v>2.6</v>
      </c>
      <c r="T61" s="1649">
        <v>2.7</v>
      </c>
      <c r="U61" s="1649">
        <v>2.7</v>
      </c>
      <c r="V61" s="1649">
        <v>2.7</v>
      </c>
      <c r="W61" s="1649">
        <v>2.7</v>
      </c>
      <c r="X61" s="1649">
        <v>2.6</v>
      </c>
      <c r="Y61" s="1650">
        <v>2.7</v>
      </c>
      <c r="Z61" s="1651">
        <f t="array" ref="Z61">IF(COUNT(S61:Y61)=0,"",AVERAGE(S61:Y61))</f>
        <v>2.6714285714285713</v>
      </c>
      <c r="AA61" s="1648">
        <v>2.7</v>
      </c>
      <c r="AB61" s="1649">
        <v>2.5</v>
      </c>
      <c r="AC61" s="1649">
        <v>2.7</v>
      </c>
      <c r="AD61" s="1649">
        <v>2.7</v>
      </c>
      <c r="AE61" s="1649">
        <v>2.7</v>
      </c>
      <c r="AF61" s="1649">
        <v>2.7</v>
      </c>
      <c r="AG61" s="1650">
        <v>2.7</v>
      </c>
      <c r="AH61" s="1652">
        <f t="array" ref="AH61">IF(COUNT(AA61:AG61)=0,"",AVERAGE(AA61:AG61))</f>
        <v>2.6714285714285713</v>
      </c>
      <c r="AI61" s="1653">
        <v>2.6</v>
      </c>
      <c r="AJ61" s="1649">
        <v>2.7</v>
      </c>
      <c r="AK61" s="1649">
        <v>2.7</v>
      </c>
      <c r="AL61" s="1649">
        <v>2.7</v>
      </c>
      <c r="AM61" s="1649">
        <v>2.7</v>
      </c>
      <c r="AN61" s="1649">
        <v>2.7</v>
      </c>
      <c r="AO61" s="1650">
        <v>2.7</v>
      </c>
      <c r="AP61" s="1654">
        <f t="array" ref="AP61">IF(COUNT(AI61:AO61)=0,"",AVERAGE(AI61:AO61))</f>
        <v>2.6857142857142855</v>
      </c>
      <c r="AQ61" s="389"/>
      <c r="AR61" s="1653">
        <v>2.7</v>
      </c>
      <c r="AS61" s="1649">
        <v>2.7</v>
      </c>
      <c r="AT61" s="1649">
        <v>2.8</v>
      </c>
      <c r="AU61" s="1649">
        <v>2.8</v>
      </c>
      <c r="AV61" s="1649">
        <v>2.8</v>
      </c>
      <c r="AW61" s="1649">
        <v>2.7</v>
      </c>
      <c r="AX61" s="1650"/>
      <c r="AY61" s="1652">
        <f t="array" ref="AY61">IF(COUNT(AR61:AX61)=0,"",AVERAGE(AR61:AX61))</f>
        <v>2.75</v>
      </c>
      <c r="AZ61" s="389"/>
      <c r="BA61" s="1653">
        <v>2.8</v>
      </c>
      <c r="BB61" s="1649">
        <v>2.8</v>
      </c>
      <c r="BC61" s="1649">
        <v>2.7</v>
      </c>
      <c r="BD61" s="1649"/>
      <c r="BE61" s="1649"/>
      <c r="BF61" s="1649"/>
      <c r="BG61" s="1650"/>
      <c r="BH61" s="1652">
        <f t="array" ref="BH61">IF(COUNT(BA61:BG61)=0,"",AVERAGE(BA61:BG61))</f>
        <v>2.7666666666666671</v>
      </c>
      <c r="BI61" s="389"/>
      <c r="BJ61" s="1653">
        <v>2.7</v>
      </c>
      <c r="BK61" s="1649"/>
      <c r="BL61" s="1649"/>
      <c r="BM61" s="1649"/>
      <c r="BN61" s="1649">
        <v>2.7</v>
      </c>
      <c r="BO61" s="1649">
        <v>2.7</v>
      </c>
      <c r="BP61" s="1650">
        <v>2.8</v>
      </c>
      <c r="BQ61" s="1652">
        <f t="array" ref="BQ61">IF(COUNT(BJ61:BP61)=0,"",AVERAGE(BJ61:BP61))</f>
        <v>2.7250000000000005</v>
      </c>
      <c r="BR61" s="389"/>
      <c r="BS61" s="1653">
        <v>2.8</v>
      </c>
      <c r="BT61" s="1649">
        <v>2.8</v>
      </c>
      <c r="BU61" s="1649">
        <v>2.8</v>
      </c>
      <c r="BV61" s="1649">
        <v>2.8</v>
      </c>
      <c r="BW61" s="1649">
        <v>2.8</v>
      </c>
      <c r="BX61" s="1649">
        <v>2.8</v>
      </c>
      <c r="BY61" s="1650">
        <v>2.8</v>
      </c>
      <c r="BZ61" s="1651">
        <f t="array" ref="BZ61">IF(COUNT(BS61:BY61)=0,"",AVERAGE(BS61:BY61))</f>
        <v>2.8000000000000003</v>
      </c>
      <c r="CA61" s="1648">
        <v>2.8</v>
      </c>
      <c r="CB61" s="1649">
        <v>2.8</v>
      </c>
      <c r="CC61" s="1649">
        <v>2.8</v>
      </c>
      <c r="CD61" s="1649">
        <v>2.8</v>
      </c>
      <c r="CE61" s="1649">
        <v>2.8</v>
      </c>
      <c r="CF61" s="1649">
        <v>2.8</v>
      </c>
      <c r="CG61" s="1650">
        <v>2.9</v>
      </c>
      <c r="CH61" s="1651">
        <f t="array" ref="CH61">IF(COUNT(CA61:CG61)=0,"",AVERAGE(CA61:CG61))</f>
        <v>2.8142857142857141</v>
      </c>
      <c r="CI61" s="1648">
        <v>2.9</v>
      </c>
      <c r="CJ61" s="1649">
        <v>2.8</v>
      </c>
      <c r="CK61" s="1649">
        <v>2.8</v>
      </c>
      <c r="CL61" s="1649">
        <v>2.8</v>
      </c>
      <c r="CM61" s="1649">
        <v>2.9</v>
      </c>
      <c r="CN61" s="1649">
        <v>2.9</v>
      </c>
      <c r="CO61" s="1650">
        <v>2.9</v>
      </c>
      <c r="CP61" s="1651">
        <f t="array" ref="CP61">IF(COUNT(CI61:CO61)=0,"",AVERAGE(CI61:CO61))</f>
        <v>2.8571428571428572</v>
      </c>
      <c r="CQ61" s="1648">
        <v>2.9</v>
      </c>
      <c r="CR61" s="1649">
        <v>2.9</v>
      </c>
      <c r="CS61" s="1649">
        <v>2.9</v>
      </c>
      <c r="CT61" s="1649">
        <v>2.9</v>
      </c>
      <c r="CU61" s="1649">
        <v>2.9</v>
      </c>
      <c r="CV61" s="1649">
        <v>2.9</v>
      </c>
      <c r="CW61" s="1650">
        <v>2.9</v>
      </c>
      <c r="CX61" s="1651">
        <f t="array" ref="CX61">IF(COUNT(CQ61:CW61)=0,"",AVERAGE(CQ61:CW61))</f>
        <v>2.8999999999999995</v>
      </c>
      <c r="CY61" s="1648">
        <v>2.9</v>
      </c>
      <c r="CZ61" s="1649">
        <v>2.9</v>
      </c>
      <c r="DA61" s="1649">
        <v>2.9</v>
      </c>
      <c r="DB61" s="1649">
        <v>3</v>
      </c>
      <c r="DC61" s="1649">
        <v>2.9</v>
      </c>
      <c r="DD61" s="1649">
        <v>2.9</v>
      </c>
      <c r="DE61" s="1650"/>
      <c r="DF61" s="1652">
        <f t="array" ref="DF61">IF(COUNT(CY61:DE61)=0,"",AVERAGE(CY61:DE61))</f>
        <v>2.9166666666666665</v>
      </c>
      <c r="DG61" s="389"/>
      <c r="DH61" s="1648"/>
      <c r="DI61" s="1649"/>
      <c r="DJ61" s="1649"/>
      <c r="DK61" s="1649"/>
      <c r="DL61" s="1649"/>
      <c r="DM61" s="1649"/>
      <c r="DN61" s="1650"/>
      <c r="DO61" s="1652" t="str">
        <f t="array" ref="DO61">IF(COUNT(DH61:DN61)=0,"",AVERAGE(DH61:DN61))</f>
        <v/>
      </c>
      <c r="DP61" s="389"/>
      <c r="DQ61" s="1648"/>
      <c r="DR61" s="1649"/>
      <c r="DS61" s="1649"/>
      <c r="DT61" s="1649"/>
      <c r="DU61" s="1649"/>
      <c r="DV61" s="1649"/>
      <c r="DW61" s="1650"/>
      <c r="DX61" s="1652" t="str">
        <f t="array" ref="DX61">IF(COUNT(DQ61:DW61)=0,"",AVERAGE(DQ61:DW61))</f>
        <v/>
      </c>
      <c r="DY61" s="389"/>
      <c r="DZ61" s="1648"/>
      <c r="EA61" s="1649"/>
      <c r="EB61" s="1649"/>
      <c r="EC61" s="1649"/>
      <c r="ED61" s="1649"/>
      <c r="EE61" s="1649"/>
      <c r="EF61" s="1650"/>
      <c r="EG61" s="1652" t="str">
        <f t="array" ref="EG61">IF(COUNT(DZ61:EF61)=0,"",AVERAGE(DZ61:EF61))</f>
        <v/>
      </c>
      <c r="EH61" s="389"/>
      <c r="EI61" s="1648"/>
      <c r="EJ61" s="1649"/>
      <c r="EK61" s="1649"/>
      <c r="EL61" s="1649"/>
      <c r="EM61" s="1649"/>
      <c r="EN61" s="1649"/>
      <c r="EO61" s="1650"/>
      <c r="EP61" s="1652" t="str">
        <f t="array" ref="EP61">IF(COUNT(EI61:EO61)=0,"",AVERAGE(EI61:EO61))</f>
        <v/>
      </c>
      <c r="EQ61" s="389"/>
    </row>
    <row r="62" spans="1:147" ht="18" customHeight="1">
      <c r="A62" s="1639" t="s">
        <v>172</v>
      </c>
      <c r="B62" s="1640"/>
      <c r="C62" s="1641">
        <v>2.6</v>
      </c>
      <c r="D62" s="1641"/>
      <c r="E62" s="1641"/>
      <c r="F62" s="1641"/>
      <c r="G62" s="1655">
        <v>2.5</v>
      </c>
      <c r="H62" s="1656">
        <f t="array" ref="H62">IF(COUNT(B62:G62)=0,"",AVERAGE(B62:G62))</f>
        <v>2.5499999999999998</v>
      </c>
      <c r="I62" s="389"/>
      <c r="J62" s="1644">
        <v>2.5</v>
      </c>
      <c r="K62" s="1645">
        <v>2.7</v>
      </c>
      <c r="L62" s="1645">
        <v>2.7</v>
      </c>
      <c r="M62" s="1645">
        <v>2.7</v>
      </c>
      <c r="N62" s="1645">
        <v>2.7</v>
      </c>
      <c r="O62" s="1645">
        <v>2.7</v>
      </c>
      <c r="P62" s="1646">
        <v>2.7</v>
      </c>
      <c r="Q62" s="1647">
        <f t="array" ref="Q62">IF(COUNT(J62:P62)=0,"",AVERAGE(J62:P62))</f>
        <v>2.6714285714285713</v>
      </c>
      <c r="R62" s="389"/>
      <c r="S62" s="1648">
        <v>2.7</v>
      </c>
      <c r="T62" s="1649">
        <v>2.7</v>
      </c>
      <c r="U62" s="1649">
        <v>2.7</v>
      </c>
      <c r="V62" s="1649">
        <v>2.7</v>
      </c>
      <c r="W62" s="1649">
        <v>2.8</v>
      </c>
      <c r="X62" s="1649">
        <v>2.7</v>
      </c>
      <c r="Y62" s="1650">
        <v>2.7</v>
      </c>
      <c r="Z62" s="1651">
        <f t="array" ref="Z62">IF(COUNT(S62:Y62)=0,"",AVERAGE(S62:Y62))</f>
        <v>2.7142857142857144</v>
      </c>
      <c r="AA62" s="1648">
        <v>2.7</v>
      </c>
      <c r="AB62" s="1649">
        <v>2.6</v>
      </c>
      <c r="AC62" s="1649">
        <v>2.7</v>
      </c>
      <c r="AD62" s="1649">
        <v>2.8</v>
      </c>
      <c r="AE62" s="1649">
        <v>2.7</v>
      </c>
      <c r="AF62" s="1649">
        <v>2.8</v>
      </c>
      <c r="AG62" s="1650">
        <v>2.7</v>
      </c>
      <c r="AH62" s="1652">
        <f t="array" ref="AH62">IF(COUNT(AA62:AG62)=0,"",AVERAGE(AA62:AG62))</f>
        <v>2.7142857142857144</v>
      </c>
      <c r="AI62" s="1653">
        <v>2.7</v>
      </c>
      <c r="AJ62" s="1649">
        <v>2.7</v>
      </c>
      <c r="AK62" s="1649">
        <v>2.8</v>
      </c>
      <c r="AL62" s="1649">
        <v>2.8</v>
      </c>
      <c r="AM62" s="1649">
        <v>2.8</v>
      </c>
      <c r="AN62" s="1649">
        <v>2.8</v>
      </c>
      <c r="AO62" s="1650">
        <v>2.7</v>
      </c>
      <c r="AP62" s="1652">
        <f t="array" ref="AP62">IF(COUNT(AI62:AO62)=0,"",AVERAGE(AI62:AO62))</f>
        <v>2.7571428571428571</v>
      </c>
      <c r="AQ62" s="389"/>
      <c r="AR62" s="1653">
        <v>2.7</v>
      </c>
      <c r="AS62" s="1649">
        <v>2.8</v>
      </c>
      <c r="AT62" s="1649">
        <v>2.9</v>
      </c>
      <c r="AU62" s="1649">
        <v>2.9</v>
      </c>
      <c r="AV62" s="1649">
        <v>2.8</v>
      </c>
      <c r="AW62" s="1649">
        <v>2.8</v>
      </c>
      <c r="AX62" s="1650"/>
      <c r="AY62" s="1654">
        <f t="array" ref="AY62">IF(COUNT(AR62:AX62)=0,"",AVERAGE(AR62:AX62))</f>
        <v>2.8166666666666669</v>
      </c>
      <c r="AZ62" s="389"/>
      <c r="BA62" s="1653">
        <v>2.8</v>
      </c>
      <c r="BB62" s="1649">
        <v>2.8</v>
      </c>
      <c r="BC62" s="1649">
        <v>2.8</v>
      </c>
      <c r="BD62" s="1649"/>
      <c r="BE62" s="1649"/>
      <c r="BF62" s="1649"/>
      <c r="BG62" s="1650"/>
      <c r="BH62" s="1652">
        <f t="array" ref="BH62">IF(COUNT(BA62:BG62)=0,"",AVERAGE(BA62:BG62))</f>
        <v>2.7999999999999994</v>
      </c>
      <c r="BI62" s="389"/>
      <c r="BJ62" s="1653">
        <v>2.8</v>
      </c>
      <c r="BK62" s="1649"/>
      <c r="BL62" s="1649"/>
      <c r="BM62" s="1649"/>
      <c r="BN62" s="1649">
        <v>2.7</v>
      </c>
      <c r="BO62" s="1649">
        <v>2.8</v>
      </c>
      <c r="BP62" s="1650">
        <v>2.9</v>
      </c>
      <c r="BQ62" s="1652">
        <f t="array" ref="BQ62">IF(COUNT(BJ62:BP62)=0,"",AVERAGE(BJ62:BP62))</f>
        <v>2.8000000000000003</v>
      </c>
      <c r="BR62" s="389"/>
      <c r="BS62" s="1653">
        <v>2.8</v>
      </c>
      <c r="BT62" s="1649">
        <v>2.8</v>
      </c>
      <c r="BU62" s="1649">
        <v>2.9</v>
      </c>
      <c r="BV62" s="1649">
        <v>2.9</v>
      </c>
      <c r="BW62" s="1649">
        <v>2.9</v>
      </c>
      <c r="BX62" s="1649">
        <v>2.9</v>
      </c>
      <c r="BY62" s="1650">
        <v>2.9</v>
      </c>
      <c r="BZ62" s="1651">
        <f t="array" ref="BZ62">IF(COUNT(BS62:BY62)=0,"",AVERAGE(BS62:BY62))</f>
        <v>2.871428571428571</v>
      </c>
      <c r="CA62" s="1648">
        <v>2.9</v>
      </c>
      <c r="CB62" s="1649">
        <v>2.9</v>
      </c>
      <c r="CC62" s="1649">
        <v>2.9</v>
      </c>
      <c r="CD62" s="1649">
        <v>2.9</v>
      </c>
      <c r="CE62" s="1649">
        <v>2.9</v>
      </c>
      <c r="CF62" s="1649">
        <v>2.9</v>
      </c>
      <c r="CG62" s="1650">
        <v>3</v>
      </c>
      <c r="CH62" s="1651">
        <f t="array" ref="CH62">IF(COUNT(CA62:CG62)=0,"",AVERAGE(CA62:CG62))</f>
        <v>2.9142857142857141</v>
      </c>
      <c r="CI62" s="1648">
        <v>2.9</v>
      </c>
      <c r="CJ62" s="1649">
        <v>2.9</v>
      </c>
      <c r="CK62" s="1649">
        <v>2.9</v>
      </c>
      <c r="CL62" s="1649">
        <v>3</v>
      </c>
      <c r="CM62" s="1649">
        <v>3</v>
      </c>
      <c r="CN62" s="1649">
        <v>3</v>
      </c>
      <c r="CO62" s="1650">
        <v>3</v>
      </c>
      <c r="CP62" s="1651">
        <f t="array" ref="CP62">IF(COUNT(CI62:CO62)=0,"",AVERAGE(CI62:CO62))</f>
        <v>2.9571428571428569</v>
      </c>
      <c r="CQ62" s="1648">
        <v>3</v>
      </c>
      <c r="CR62" s="1649">
        <v>3</v>
      </c>
      <c r="CS62" s="1649">
        <v>3</v>
      </c>
      <c r="CT62" s="1649">
        <v>3</v>
      </c>
      <c r="CU62" s="1649">
        <v>3</v>
      </c>
      <c r="CV62" s="1649">
        <v>3.1</v>
      </c>
      <c r="CW62" s="1650">
        <v>3.1</v>
      </c>
      <c r="CX62" s="1651">
        <f t="array" ref="CX62">IF(COUNT(CQ62:CW62)=0,"",AVERAGE(CQ62:CW62))</f>
        <v>3.0285714285714289</v>
      </c>
      <c r="CY62" s="1648">
        <v>3</v>
      </c>
      <c r="CZ62" s="1649">
        <v>2.9</v>
      </c>
      <c r="DA62" s="1649">
        <v>2.9</v>
      </c>
      <c r="DB62" s="1649">
        <v>3</v>
      </c>
      <c r="DC62" s="1649">
        <v>3</v>
      </c>
      <c r="DD62" s="1649">
        <v>3</v>
      </c>
      <c r="DE62" s="1650"/>
      <c r="DF62" s="1652">
        <f t="array" ref="DF62">IF(COUNT(CY62:DE62)=0,"",AVERAGE(CY62:DE62))</f>
        <v>2.9666666666666668</v>
      </c>
      <c r="DG62" s="389"/>
      <c r="DH62" s="1648"/>
      <c r="DI62" s="1649"/>
      <c r="DJ62" s="1649"/>
      <c r="DK62" s="1649"/>
      <c r="DL62" s="1649"/>
      <c r="DM62" s="1649"/>
      <c r="DN62" s="1650"/>
      <c r="DO62" s="1652" t="str">
        <f t="array" ref="DO62">IF(COUNT(DH62:DN62)=0,"",AVERAGE(DH62:DN62))</f>
        <v/>
      </c>
      <c r="DP62" s="389"/>
      <c r="DQ62" s="1648"/>
      <c r="DR62" s="1649"/>
      <c r="DS62" s="1649"/>
      <c r="DT62" s="1649"/>
      <c r="DU62" s="1649"/>
      <c r="DV62" s="1649"/>
      <c r="DW62" s="1650"/>
      <c r="DX62" s="1652" t="str">
        <f t="array" ref="DX62">IF(COUNT(DQ62:DW62)=0,"",AVERAGE(DQ62:DW62))</f>
        <v/>
      </c>
      <c r="DY62" s="389"/>
      <c r="DZ62" s="1648"/>
      <c r="EA62" s="1649"/>
      <c r="EB62" s="1649"/>
      <c r="EC62" s="1649"/>
      <c r="ED62" s="1649"/>
      <c r="EE62" s="1649"/>
      <c r="EF62" s="1650"/>
      <c r="EG62" s="1652" t="str">
        <f t="array" ref="EG62">IF(COUNT(DZ62:EF62)=0,"",AVERAGE(DZ62:EF62))</f>
        <v/>
      </c>
      <c r="EH62" s="389"/>
      <c r="EI62" s="1648"/>
      <c r="EJ62" s="1649"/>
      <c r="EK62" s="1649"/>
      <c r="EL62" s="1649"/>
      <c r="EM62" s="1649"/>
      <c r="EN62" s="1649"/>
      <c r="EO62" s="1650"/>
      <c r="EP62" s="1652" t="str">
        <f t="array" ref="EP62">IF(COUNT(EI62:EO62)=0,"",AVERAGE(EI62:EO62))</f>
        <v/>
      </c>
      <c r="EQ62" s="389"/>
    </row>
    <row r="63" spans="1:147" ht="18" customHeight="1">
      <c r="A63" s="1639" t="s">
        <v>173</v>
      </c>
      <c r="B63" s="1640"/>
      <c r="C63" s="1641">
        <v>9.1999999999999993</v>
      </c>
      <c r="D63" s="1641"/>
      <c r="E63" s="1641"/>
      <c r="F63" s="1641"/>
      <c r="G63" s="1655">
        <v>8.9</v>
      </c>
      <c r="H63" s="1656">
        <f t="array" ref="H63">IF(COUNT(B63:G63)=0,"",AVERAGE(B63:G63))</f>
        <v>9.0500000000000007</v>
      </c>
      <c r="I63" s="389"/>
      <c r="J63" s="1644">
        <v>9</v>
      </c>
      <c r="K63" s="1645">
        <v>9.1999999999999993</v>
      </c>
      <c r="L63" s="1645">
        <v>9.3000000000000007</v>
      </c>
      <c r="M63" s="1645">
        <v>9.1999999999999993</v>
      </c>
      <c r="N63" s="1645">
        <v>9.1999999999999993</v>
      </c>
      <c r="O63" s="1645">
        <v>9.1</v>
      </c>
      <c r="P63" s="1646">
        <v>9.1</v>
      </c>
      <c r="Q63" s="1647">
        <f t="array" ref="Q63">IF(COUNT(J63:P63)=0,"",AVERAGE(J63:P63))</f>
        <v>9.1571428571428584</v>
      </c>
      <c r="R63" s="389"/>
      <c r="S63" s="1648">
        <v>9.1</v>
      </c>
      <c r="T63" s="1649">
        <v>9.1999999999999993</v>
      </c>
      <c r="U63" s="1649">
        <v>9</v>
      </c>
      <c r="V63" s="1649">
        <v>9.1</v>
      </c>
      <c r="W63" s="1649">
        <v>9.1999999999999993</v>
      </c>
      <c r="X63" s="1649">
        <v>8.9</v>
      </c>
      <c r="Y63" s="1650">
        <v>9</v>
      </c>
      <c r="Z63" s="1651">
        <f t="array" ref="Z63">IF(COUNT(S63:Y63)=0,"",AVERAGE(S63:Y63))</f>
        <v>9.0714285714285712</v>
      </c>
      <c r="AA63" s="1648">
        <v>9</v>
      </c>
      <c r="AB63" s="1649">
        <v>8.8000000000000007</v>
      </c>
      <c r="AC63" s="1649">
        <v>9</v>
      </c>
      <c r="AD63" s="1649">
        <v>9.1999999999999993</v>
      </c>
      <c r="AE63" s="1649">
        <v>9.1999999999999993</v>
      </c>
      <c r="AF63" s="1649">
        <v>9.1999999999999993</v>
      </c>
      <c r="AG63" s="1650">
        <v>9.1999999999999993</v>
      </c>
      <c r="AH63" s="1652">
        <f t="array" ref="AH63">IF(COUNT(AA63:AG63)=0,"",AVERAGE(AA63:AG63))</f>
        <v>9.0857142857142872</v>
      </c>
      <c r="AI63" s="1653">
        <v>9.1</v>
      </c>
      <c r="AJ63" s="1649">
        <v>9</v>
      </c>
      <c r="AK63" s="1649">
        <v>9.1</v>
      </c>
      <c r="AL63" s="1649">
        <v>9.1999999999999993</v>
      </c>
      <c r="AM63" s="1649">
        <v>9.1999999999999993</v>
      </c>
      <c r="AN63" s="1649">
        <v>9.1999999999999993</v>
      </c>
      <c r="AO63" s="1650">
        <v>8.9</v>
      </c>
      <c r="AP63" s="1654">
        <f t="array" ref="AP63">IF(COUNT(AI63:AO63)=0,"",AVERAGE(AI63:AO63))</f>
        <v>9.1000000000000014</v>
      </c>
      <c r="AQ63" s="389"/>
      <c r="AR63" s="1653">
        <v>9</v>
      </c>
      <c r="AS63" s="1649">
        <v>9.1</v>
      </c>
      <c r="AT63" s="1649">
        <v>9.1</v>
      </c>
      <c r="AU63" s="1649">
        <v>9.1999999999999993</v>
      </c>
      <c r="AV63" s="1649">
        <v>9.1999999999999993</v>
      </c>
      <c r="AW63" s="1649">
        <v>9.1999999999999993</v>
      </c>
      <c r="AX63" s="1650"/>
      <c r="AY63" s="1654">
        <f t="array" ref="AY63">IF(COUNT(AR63:AX63)=0,"",AVERAGE(AR63:AX63))</f>
        <v>9.1333333333333346</v>
      </c>
      <c r="AZ63" s="389"/>
      <c r="BA63" s="1653">
        <v>9.3000000000000007</v>
      </c>
      <c r="BB63" s="1649">
        <v>9.3000000000000007</v>
      </c>
      <c r="BC63" s="1649">
        <v>9.1999999999999993</v>
      </c>
      <c r="BD63" s="1649"/>
      <c r="BE63" s="1649"/>
      <c r="BF63" s="1649"/>
      <c r="BG63" s="1650"/>
      <c r="BH63" s="1652">
        <f t="array" ref="BH63">IF(COUNT(BA63:BG63)=0,"",AVERAGE(BA63:BG63))</f>
        <v>9.2666666666666675</v>
      </c>
      <c r="BI63" s="389"/>
      <c r="BJ63" s="1653">
        <v>9.3000000000000007</v>
      </c>
      <c r="BK63" s="1649"/>
      <c r="BL63" s="1649"/>
      <c r="BM63" s="1649"/>
      <c r="BN63" s="1649">
        <v>9.1</v>
      </c>
      <c r="BO63" s="1649">
        <v>9.1999999999999993</v>
      </c>
      <c r="BP63" s="1650">
        <v>9.4</v>
      </c>
      <c r="BQ63" s="1652">
        <f t="array" ref="BQ63">IF(COUNT(BJ63:BP63)=0,"",AVERAGE(BJ63:BP63))</f>
        <v>9.25</v>
      </c>
      <c r="BR63" s="389"/>
      <c r="BS63" s="1653">
        <v>9.3000000000000007</v>
      </c>
      <c r="BT63" s="1649">
        <v>9.3000000000000007</v>
      </c>
      <c r="BU63" s="1649">
        <v>9.4</v>
      </c>
      <c r="BV63" s="1649">
        <v>9.4</v>
      </c>
      <c r="BW63" s="1649">
        <v>9.3000000000000007</v>
      </c>
      <c r="BX63" s="1649">
        <v>9.4</v>
      </c>
      <c r="BY63" s="1650">
        <v>9.4</v>
      </c>
      <c r="BZ63" s="1651">
        <f t="array" ref="BZ63">IF(COUNT(BS63:BY63)=0,"",AVERAGE(BS63:BY63))</f>
        <v>9.3571428571428577</v>
      </c>
      <c r="CA63" s="1648">
        <v>9.4</v>
      </c>
      <c r="CB63" s="1649">
        <v>9.3000000000000007</v>
      </c>
      <c r="CC63" s="1649">
        <v>9.3000000000000007</v>
      </c>
      <c r="CD63" s="1649">
        <v>9.3000000000000007</v>
      </c>
      <c r="CE63" s="1649">
        <v>9.4</v>
      </c>
      <c r="CF63" s="1649">
        <v>9.4</v>
      </c>
      <c r="CG63" s="1650">
        <v>9.5</v>
      </c>
      <c r="CH63" s="1651">
        <f t="array" ref="CH63">IF(COUNT(CA63:CG63)=0,"",AVERAGE(CA63:CG63))</f>
        <v>9.3714285714285701</v>
      </c>
      <c r="CI63" s="1648">
        <v>9.4</v>
      </c>
      <c r="CJ63" s="1649">
        <v>9.4</v>
      </c>
      <c r="CK63" s="1649">
        <v>9.4</v>
      </c>
      <c r="CL63" s="1649">
        <v>9.4</v>
      </c>
      <c r="CM63" s="1649">
        <v>9.4</v>
      </c>
      <c r="CN63" s="1649">
        <v>9.4</v>
      </c>
      <c r="CO63" s="1650">
        <v>9.5</v>
      </c>
      <c r="CP63" s="1651">
        <f t="array" ref="CP63">IF(COUNT(CI63:CO63)=0,"",AVERAGE(CI63:CO63))</f>
        <v>9.4142857142857146</v>
      </c>
      <c r="CQ63" s="1648">
        <v>9.5</v>
      </c>
      <c r="CR63" s="1649">
        <v>9.5</v>
      </c>
      <c r="CS63" s="1649">
        <v>9.5</v>
      </c>
      <c r="CT63" s="1649">
        <v>9.5</v>
      </c>
      <c r="CU63" s="1649">
        <v>9.5</v>
      </c>
      <c r="CV63" s="1649">
        <v>9.6</v>
      </c>
      <c r="CW63" s="1650">
        <v>9.5</v>
      </c>
      <c r="CX63" s="1651">
        <f t="array" ref="CX63">IF(COUNT(CQ63:CW63)=0,"",AVERAGE(CQ63:CW63))</f>
        <v>9.5142857142857142</v>
      </c>
      <c r="CY63" s="1648">
        <v>9.5</v>
      </c>
      <c r="CZ63" s="1649">
        <v>9.5</v>
      </c>
      <c r="DA63" s="1649">
        <v>9.5</v>
      </c>
      <c r="DB63" s="1649">
        <v>9.5</v>
      </c>
      <c r="DC63" s="1649">
        <v>9.5</v>
      </c>
      <c r="DD63" s="1649">
        <v>9.5</v>
      </c>
      <c r="DE63" s="1650"/>
      <c r="DF63" s="1652">
        <f t="array" ref="DF63">IF(COUNT(CY63:DE63)=0,"",AVERAGE(CY63:DE63))</f>
        <v>9.5</v>
      </c>
      <c r="DG63" s="389"/>
      <c r="DH63" s="1648"/>
      <c r="DI63" s="1649"/>
      <c r="DJ63" s="1649"/>
      <c r="DK63" s="1649"/>
      <c r="DL63" s="1649"/>
      <c r="DM63" s="1649"/>
      <c r="DN63" s="1650"/>
      <c r="DO63" s="1652" t="str">
        <f t="array" ref="DO63">IF(COUNT(DH63:DN63)=0,"",AVERAGE(DH63:DN63))</f>
        <v/>
      </c>
      <c r="DP63" s="389"/>
      <c r="DQ63" s="1648"/>
      <c r="DR63" s="1649"/>
      <c r="DS63" s="1649"/>
      <c r="DT63" s="1649"/>
      <c r="DU63" s="1649"/>
      <c r="DV63" s="1649"/>
      <c r="DW63" s="1650"/>
      <c r="DX63" s="1652" t="str">
        <f t="array" ref="DX63">IF(COUNT(DQ63:DW63)=0,"",AVERAGE(DQ63:DW63))</f>
        <v/>
      </c>
      <c r="DY63" s="389"/>
      <c r="DZ63" s="1648"/>
      <c r="EA63" s="1649"/>
      <c r="EB63" s="1649"/>
      <c r="EC63" s="1649"/>
      <c r="ED63" s="1649"/>
      <c r="EE63" s="1649"/>
      <c r="EF63" s="1650"/>
      <c r="EG63" s="1652" t="str">
        <f t="array" ref="EG63">IF(COUNT(DZ63:EF63)=0,"",AVERAGE(DZ63:EF63))</f>
        <v/>
      </c>
      <c r="EH63" s="389"/>
      <c r="EI63" s="1648"/>
      <c r="EJ63" s="1649"/>
      <c r="EK63" s="1649"/>
      <c r="EL63" s="1649"/>
      <c r="EM63" s="1649"/>
      <c r="EN63" s="1649"/>
      <c r="EO63" s="1650"/>
      <c r="EP63" s="1652" t="str">
        <f t="array" ref="EP63">IF(COUNT(EI63:EO63)=0,"",AVERAGE(EI63:EO63))</f>
        <v/>
      </c>
      <c r="EQ63" s="389"/>
    </row>
    <row r="64" spans="1:147" ht="18" customHeight="1">
      <c r="A64" s="1639" t="s">
        <v>174</v>
      </c>
      <c r="B64" s="1640"/>
      <c r="C64" s="1641">
        <v>9.1999999999999993</v>
      </c>
      <c r="D64" s="1641"/>
      <c r="E64" s="1641"/>
      <c r="F64" s="1641"/>
      <c r="G64" s="1655">
        <v>8.9</v>
      </c>
      <c r="H64" s="1656">
        <f t="array" ref="H64">IF(COUNT(B64:G64)=0,"",AVERAGE(B64:G64))</f>
        <v>9.0500000000000007</v>
      </c>
      <c r="I64" s="389"/>
      <c r="J64" s="1644">
        <v>9.1</v>
      </c>
      <c r="K64" s="1645">
        <v>9.3000000000000007</v>
      </c>
      <c r="L64" s="1645">
        <v>9.3000000000000007</v>
      </c>
      <c r="M64" s="1645">
        <v>9.3000000000000007</v>
      </c>
      <c r="N64" s="1645">
        <v>9.3000000000000007</v>
      </c>
      <c r="O64" s="1645">
        <v>9.1999999999999993</v>
      </c>
      <c r="P64" s="1646">
        <v>9.1</v>
      </c>
      <c r="Q64" s="1647">
        <f t="array" ref="Q64">IF(COUNT(J64:P64)=0,"",AVERAGE(J64:P64))</f>
        <v>9.2285714285714278</v>
      </c>
      <c r="R64" s="389"/>
      <c r="S64" s="1648">
        <v>9.1</v>
      </c>
      <c r="T64" s="1649">
        <v>9.1999999999999993</v>
      </c>
      <c r="U64" s="1649">
        <v>9.1</v>
      </c>
      <c r="V64" s="1649">
        <v>9.1</v>
      </c>
      <c r="W64" s="1649">
        <v>9.1999999999999993</v>
      </c>
      <c r="X64" s="1649">
        <v>9</v>
      </c>
      <c r="Y64" s="1650">
        <v>9.1</v>
      </c>
      <c r="Z64" s="1651">
        <f t="array" ref="Z64">IF(COUNT(S64:Y64)=0,"",AVERAGE(S64:Y64))</f>
        <v>9.1142857142857157</v>
      </c>
      <c r="AA64" s="1648">
        <v>9.1</v>
      </c>
      <c r="AB64" s="1649">
        <v>8.9</v>
      </c>
      <c r="AC64" s="1649">
        <v>9.1</v>
      </c>
      <c r="AD64" s="1649">
        <v>9.3000000000000007</v>
      </c>
      <c r="AE64" s="1649">
        <v>9.1999999999999993</v>
      </c>
      <c r="AF64" s="1649">
        <v>9.3000000000000007</v>
      </c>
      <c r="AG64" s="1650">
        <v>9.3000000000000007</v>
      </c>
      <c r="AH64" s="1652">
        <f t="array" ref="AH64">IF(COUNT(AA64:AG64)=0,"",AVERAGE(AA64:AG64))</f>
        <v>9.1714285714285726</v>
      </c>
      <c r="AI64" s="1653">
        <v>9.1999999999999993</v>
      </c>
      <c r="AJ64" s="1649">
        <v>9.1</v>
      </c>
      <c r="AK64" s="1649">
        <v>9.1999999999999993</v>
      </c>
      <c r="AL64" s="1649">
        <v>9.3000000000000007</v>
      </c>
      <c r="AM64" s="1649">
        <v>9.1999999999999993</v>
      </c>
      <c r="AN64" s="1649">
        <v>9.3000000000000007</v>
      </c>
      <c r="AO64" s="1650">
        <v>9.1</v>
      </c>
      <c r="AP64" s="1654">
        <f t="array" ref="AP64">IF(COUNT(AI64:AO64)=0,"",AVERAGE(AI64:AO64))</f>
        <v>9.1999999999999993</v>
      </c>
      <c r="AQ64" s="389"/>
      <c r="AR64" s="1653">
        <v>9.1</v>
      </c>
      <c r="AS64" s="1649">
        <v>9.1999999999999993</v>
      </c>
      <c r="AT64" s="1649">
        <v>9.1999999999999993</v>
      </c>
      <c r="AU64" s="1649">
        <v>9.3000000000000007</v>
      </c>
      <c r="AV64" s="1649">
        <v>9.3000000000000007</v>
      </c>
      <c r="AW64" s="1649">
        <v>9.3000000000000007</v>
      </c>
      <c r="AX64" s="1650"/>
      <c r="AY64" s="1654">
        <f t="array" ref="AY64">IF(COUNT(AR64:AX64)=0,"",AVERAGE(AR64:AX64))</f>
        <v>9.2333333333333325</v>
      </c>
      <c r="AZ64" s="389"/>
      <c r="BA64" s="1653">
        <v>9.4</v>
      </c>
      <c r="BB64" s="1649">
        <v>9.4</v>
      </c>
      <c r="BC64" s="1649">
        <v>9.4</v>
      </c>
      <c r="BD64" s="1649"/>
      <c r="BE64" s="1649"/>
      <c r="BF64" s="1649"/>
      <c r="BG64" s="1650"/>
      <c r="BH64" s="1652">
        <f t="array" ref="BH64">IF(COUNT(BA64:BG64)=0,"",AVERAGE(BA64:BG64))</f>
        <v>9.4</v>
      </c>
      <c r="BI64" s="389"/>
      <c r="BJ64" s="1653">
        <v>9.5</v>
      </c>
      <c r="BK64" s="1649"/>
      <c r="BL64" s="1649"/>
      <c r="BM64" s="1649"/>
      <c r="BN64" s="1649">
        <v>9.1999999999999993</v>
      </c>
      <c r="BO64" s="1649">
        <v>9.3000000000000007</v>
      </c>
      <c r="BP64" s="1650">
        <v>9.4</v>
      </c>
      <c r="BQ64" s="1652">
        <f t="array" ref="BQ64">IF(COUNT(BJ64:BP64)=0,"",AVERAGE(BJ64:BP64))</f>
        <v>9.35</v>
      </c>
      <c r="BR64" s="389"/>
      <c r="BS64" s="1653">
        <v>9.4</v>
      </c>
      <c r="BT64" s="1649">
        <v>9.4</v>
      </c>
      <c r="BU64" s="1649">
        <v>9.5</v>
      </c>
      <c r="BV64" s="1649">
        <v>9.5</v>
      </c>
      <c r="BW64" s="1649">
        <v>9.5</v>
      </c>
      <c r="BX64" s="1649">
        <v>9.5</v>
      </c>
      <c r="BY64" s="1650">
        <v>9.4</v>
      </c>
      <c r="BZ64" s="1651">
        <f t="array" ref="BZ64">IF(COUNT(BS64:BY64)=0,"",AVERAGE(BS64:BY64))</f>
        <v>9.4571428571428573</v>
      </c>
      <c r="CA64" s="1648">
        <v>9.5</v>
      </c>
      <c r="CB64" s="1649">
        <v>9.5</v>
      </c>
      <c r="CC64" s="1649">
        <v>9.4</v>
      </c>
      <c r="CD64" s="1649">
        <v>9.4</v>
      </c>
      <c r="CE64" s="1649">
        <v>9.5</v>
      </c>
      <c r="CF64" s="1649">
        <v>9.5</v>
      </c>
      <c r="CG64" s="1650">
        <v>9.6</v>
      </c>
      <c r="CH64" s="1651">
        <f t="array" ref="CH64">IF(COUNT(CA64:CG64)=0,"",AVERAGE(CA64:CG64))</f>
        <v>9.485714285714284</v>
      </c>
      <c r="CI64" s="1648">
        <v>9.5</v>
      </c>
      <c r="CJ64" s="1649">
        <v>9.4</v>
      </c>
      <c r="CK64" s="1649">
        <v>9.5</v>
      </c>
      <c r="CL64" s="1649">
        <v>9.5</v>
      </c>
      <c r="CM64" s="1649">
        <v>9.5</v>
      </c>
      <c r="CN64" s="1649">
        <v>9.5</v>
      </c>
      <c r="CO64" s="1650">
        <v>9.6</v>
      </c>
      <c r="CP64" s="1651">
        <f t="array" ref="CP64">IF(COUNT(CI64:CO64)=0,"",AVERAGE(CI64:CO64))</f>
        <v>9.5</v>
      </c>
      <c r="CQ64" s="1648">
        <v>9.6</v>
      </c>
      <c r="CR64" s="1649">
        <v>9.6</v>
      </c>
      <c r="CS64" s="1649">
        <v>9.6</v>
      </c>
      <c r="CT64" s="1649">
        <v>9.6</v>
      </c>
      <c r="CU64" s="1649">
        <v>9.6</v>
      </c>
      <c r="CV64" s="1649">
        <v>9.6999999999999993</v>
      </c>
      <c r="CW64" s="1650">
        <v>9.6</v>
      </c>
      <c r="CX64" s="1651">
        <f t="array" ref="CX64">IF(COUNT(CQ64:CW64)=0,"",AVERAGE(CQ64:CW64))</f>
        <v>9.6142857142857139</v>
      </c>
      <c r="CY64" s="1648">
        <v>9.6</v>
      </c>
      <c r="CZ64" s="1649">
        <v>9.6</v>
      </c>
      <c r="DA64" s="1649">
        <v>9.5</v>
      </c>
      <c r="DB64" s="1649">
        <v>9.6</v>
      </c>
      <c r="DC64" s="1649">
        <v>9.6</v>
      </c>
      <c r="DD64" s="1649">
        <v>9.6</v>
      </c>
      <c r="DE64" s="1650"/>
      <c r="DF64" s="1652">
        <f t="array" ref="DF64">IF(COUNT(CY64:DE64)=0,"",AVERAGE(CY64:DE64))</f>
        <v>9.5833333333333339</v>
      </c>
      <c r="DG64" s="389"/>
      <c r="DH64" s="1648"/>
      <c r="DI64" s="1649"/>
      <c r="DJ64" s="1649"/>
      <c r="DK64" s="1649"/>
      <c r="DL64" s="1649"/>
      <c r="DM64" s="1649"/>
      <c r="DN64" s="1650"/>
      <c r="DO64" s="1652" t="str">
        <f t="array" ref="DO64">IF(COUNT(DH64:DN64)=0,"",AVERAGE(DH64:DN64))</f>
        <v/>
      </c>
      <c r="DP64" s="389"/>
      <c r="DQ64" s="1648"/>
      <c r="DR64" s="1649"/>
      <c r="DS64" s="1649"/>
      <c r="DT64" s="1649"/>
      <c r="DU64" s="1649"/>
      <c r="DV64" s="1649"/>
      <c r="DW64" s="1650"/>
      <c r="DX64" s="1652" t="str">
        <f t="array" ref="DX64">IF(COUNT(DQ64:DW64)=0,"",AVERAGE(DQ64:DW64))</f>
        <v/>
      </c>
      <c r="DY64" s="389"/>
      <c r="DZ64" s="1648"/>
      <c r="EA64" s="1649"/>
      <c r="EB64" s="1649"/>
      <c r="EC64" s="1649"/>
      <c r="ED64" s="1649"/>
      <c r="EE64" s="1649"/>
      <c r="EF64" s="1650"/>
      <c r="EG64" s="1652" t="str">
        <f t="array" ref="EG64">IF(COUNT(DZ64:EF64)=0,"",AVERAGE(DZ64:EF64))</f>
        <v/>
      </c>
      <c r="EH64" s="389"/>
      <c r="EI64" s="1648"/>
      <c r="EJ64" s="1649"/>
      <c r="EK64" s="1649"/>
      <c r="EL64" s="1649"/>
      <c r="EM64" s="1649"/>
      <c r="EN64" s="1649"/>
      <c r="EO64" s="1650"/>
      <c r="EP64" s="1652" t="str">
        <f t="array" ref="EP64">IF(COUNT(EI64:EO64)=0,"",AVERAGE(EI64:EO64))</f>
        <v/>
      </c>
      <c r="EQ64" s="389"/>
    </row>
    <row r="65" spans="1:147" ht="18" customHeight="1">
      <c r="A65" s="1639" t="s">
        <v>175</v>
      </c>
      <c r="B65" s="1640"/>
      <c r="C65" s="1641">
        <v>22.2</v>
      </c>
      <c r="D65" s="1641"/>
      <c r="E65" s="1641"/>
      <c r="F65" s="1641"/>
      <c r="G65" s="1655">
        <v>21.9</v>
      </c>
      <c r="H65" s="1643">
        <f t="array" ref="H65">IF(COUNT(B65:G65)=0,"",AVERAGE(B65:G65))</f>
        <v>22.049999999999997</v>
      </c>
      <c r="I65" s="389"/>
      <c r="J65" s="1644">
        <v>22.2</v>
      </c>
      <c r="K65" s="1645">
        <v>22.9</v>
      </c>
      <c r="L65" s="1645">
        <v>23</v>
      </c>
      <c r="M65" s="1645">
        <v>22.7</v>
      </c>
      <c r="N65" s="1645">
        <v>22.9</v>
      </c>
      <c r="O65" s="1645">
        <v>22.9</v>
      </c>
      <c r="P65" s="1646">
        <v>22.9</v>
      </c>
      <c r="Q65" s="1647">
        <f t="array" ref="Q65">IF(COUNT(J65:P65)=0,"",AVERAGE(J65:P65))</f>
        <v>22.785714285714285</v>
      </c>
      <c r="R65" s="389"/>
      <c r="S65" s="1648">
        <v>22.8</v>
      </c>
      <c r="T65" s="1649">
        <v>23.1</v>
      </c>
      <c r="U65" s="1649">
        <v>23.3</v>
      </c>
      <c r="V65" s="1649">
        <v>23.1</v>
      </c>
      <c r="W65" s="1649">
        <v>23.3</v>
      </c>
      <c r="X65" s="1649">
        <v>22.7</v>
      </c>
      <c r="Y65" s="1650">
        <v>22.9</v>
      </c>
      <c r="Z65" s="1651">
        <f t="array" ref="Z65">IF(COUNT(S65:Y65)=0,"",AVERAGE(S65:Y65))</f>
        <v>23.028571428571432</v>
      </c>
      <c r="AA65" s="1648">
        <v>23</v>
      </c>
      <c r="AB65" s="1649">
        <v>22.5</v>
      </c>
      <c r="AC65" s="1649">
        <v>22.9</v>
      </c>
      <c r="AD65" s="1649">
        <v>23.4</v>
      </c>
      <c r="AE65" s="1649">
        <v>23.2</v>
      </c>
      <c r="AF65" s="1649">
        <v>23.6</v>
      </c>
      <c r="AG65" s="1650">
        <v>23.3</v>
      </c>
      <c r="AH65" s="1652">
        <f t="array" ref="AH65">IF(COUNT(AA65:AG65)=0,"",AVERAGE(AA65:AG65))</f>
        <v>23.128571428571433</v>
      </c>
      <c r="AI65" s="1653">
        <v>23.1</v>
      </c>
      <c r="AJ65" s="1649">
        <v>22.9</v>
      </c>
      <c r="AK65" s="1649">
        <v>23.5</v>
      </c>
      <c r="AL65" s="1649">
        <v>23.5</v>
      </c>
      <c r="AM65" s="1649">
        <v>23.6</v>
      </c>
      <c r="AN65" s="1649">
        <v>23.5</v>
      </c>
      <c r="AO65" s="1650">
        <v>23.4</v>
      </c>
      <c r="AP65" s="1652">
        <f t="array" ref="AP65">IF(COUNT(AI65:AO65)=0,"",AVERAGE(AI65:AO65))</f>
        <v>23.357142857142858</v>
      </c>
      <c r="AQ65" s="389"/>
      <c r="AR65" s="1653">
        <v>23.1</v>
      </c>
      <c r="AS65" s="1649">
        <v>23.3</v>
      </c>
      <c r="AT65" s="1649">
        <v>24</v>
      </c>
      <c r="AU65" s="1649">
        <v>23.9</v>
      </c>
      <c r="AV65" s="1649">
        <v>23.5</v>
      </c>
      <c r="AW65" s="1649">
        <v>23.5</v>
      </c>
      <c r="AX65" s="1650"/>
      <c r="AY65" s="1652">
        <f t="array" ref="AY65">IF(COUNT(AR65:AX65)=0,"",AVERAGE(AR65:AX65))</f>
        <v>23.55</v>
      </c>
      <c r="AZ65" s="389"/>
      <c r="BA65" s="1653">
        <v>23.8</v>
      </c>
      <c r="BB65" s="1649">
        <v>23.8</v>
      </c>
      <c r="BC65" s="1649">
        <v>23.6</v>
      </c>
      <c r="BD65" s="1649"/>
      <c r="BE65" s="1649"/>
      <c r="BF65" s="1649"/>
      <c r="BG65" s="1650"/>
      <c r="BH65" s="1652">
        <f t="array" ref="BH65">IF(COUNT(BA65:BG65)=0,"",AVERAGE(BA65:BG65))</f>
        <v>23.733333333333334</v>
      </c>
      <c r="BI65" s="389"/>
      <c r="BJ65" s="1653">
        <v>23.9</v>
      </c>
      <c r="BK65" s="1649"/>
      <c r="BL65" s="1649"/>
      <c r="BM65" s="1649"/>
      <c r="BN65" s="1649">
        <v>23.2</v>
      </c>
      <c r="BO65" s="1649">
        <v>23.5</v>
      </c>
      <c r="BP65" s="1650">
        <v>24</v>
      </c>
      <c r="BQ65" s="1652">
        <f t="array" ref="BQ65">IF(COUNT(BJ65:BP65)=0,"",AVERAGE(BJ65:BP65))</f>
        <v>23.65</v>
      </c>
      <c r="BR65" s="389"/>
      <c r="BS65" s="1653">
        <v>23.8</v>
      </c>
      <c r="BT65" s="1649">
        <v>23.9</v>
      </c>
      <c r="BU65" s="1649">
        <v>24.2</v>
      </c>
      <c r="BV65" s="1649">
        <v>24</v>
      </c>
      <c r="BW65" s="1649">
        <v>24.1</v>
      </c>
      <c r="BX65" s="1649">
        <v>24.2</v>
      </c>
      <c r="BY65" s="1650">
        <v>24.1</v>
      </c>
      <c r="BZ65" s="1651">
        <f t="array" ref="BZ65">IF(COUNT(BS65:BY65)=0,"",AVERAGE(BS65:BY65))</f>
        <v>24.042857142857141</v>
      </c>
      <c r="CA65" s="1648">
        <v>24.2</v>
      </c>
      <c r="CB65" s="1649">
        <v>24.2</v>
      </c>
      <c r="CC65" s="1649">
        <v>24.1</v>
      </c>
      <c r="CD65" s="1649">
        <v>24</v>
      </c>
      <c r="CE65" s="1649">
        <v>24.2</v>
      </c>
      <c r="CF65" s="1649">
        <v>24.3</v>
      </c>
      <c r="CG65" s="1650">
        <v>24.4</v>
      </c>
      <c r="CH65" s="1651">
        <f t="array" ref="CH65">IF(COUNT(CA65:CG65)=0,"",AVERAGE(CA65:CG65))</f>
        <v>24.2</v>
      </c>
      <c r="CI65" s="1648">
        <v>24.5</v>
      </c>
      <c r="CJ65" s="1649">
        <v>24.2</v>
      </c>
      <c r="CK65" s="1649">
        <v>24.3</v>
      </c>
      <c r="CL65" s="1649">
        <v>24.4</v>
      </c>
      <c r="CM65" s="1649">
        <v>24.6</v>
      </c>
      <c r="CN65" s="1649">
        <v>24.7</v>
      </c>
      <c r="CO65" s="1650">
        <v>24.7</v>
      </c>
      <c r="CP65" s="1651">
        <f t="array" ref="CP65">IF(COUNT(CI65:CO65)=0,"",AVERAGE(CI65:CO65))</f>
        <v>24.485714285714284</v>
      </c>
      <c r="CQ65" s="1648">
        <v>24.7</v>
      </c>
      <c r="CR65" s="1649">
        <v>24.7</v>
      </c>
      <c r="CS65" s="1649">
        <v>24.6</v>
      </c>
      <c r="CT65" s="1649">
        <v>24.8</v>
      </c>
      <c r="CU65" s="1649">
        <v>24.7</v>
      </c>
      <c r="CV65" s="1649">
        <v>24.9</v>
      </c>
      <c r="CW65" s="1650">
        <v>25</v>
      </c>
      <c r="CX65" s="1651">
        <f t="array" ref="CX65">IF(COUNT(CQ65:CW65)=0,"",AVERAGE(CQ65:CW65))</f>
        <v>24.771428571428572</v>
      </c>
      <c r="CY65" s="1648">
        <v>24.8</v>
      </c>
      <c r="CZ65" s="1649">
        <v>24.6</v>
      </c>
      <c r="DA65" s="1649">
        <v>24.5</v>
      </c>
      <c r="DB65" s="1649">
        <v>24.9</v>
      </c>
      <c r="DC65" s="1649">
        <v>24.9</v>
      </c>
      <c r="DD65" s="1649">
        <v>24.7</v>
      </c>
      <c r="DE65" s="1650"/>
      <c r="DF65" s="1652">
        <f t="array" ref="DF65">IF(COUNT(CY65:DE65)=0,"",AVERAGE(CY65:DE65))</f>
        <v>24.733333333333334</v>
      </c>
      <c r="DG65" s="389"/>
      <c r="DH65" s="1648"/>
      <c r="DI65" s="1649"/>
      <c r="DJ65" s="1649"/>
      <c r="DK65" s="1649"/>
      <c r="DL65" s="1649"/>
      <c r="DM65" s="1649"/>
      <c r="DN65" s="1650"/>
      <c r="DO65" s="1652" t="str">
        <f t="array" ref="DO65">IF(COUNT(DH65:DN65)=0,"",AVERAGE(DH65:DN65))</f>
        <v/>
      </c>
      <c r="DP65" s="389"/>
      <c r="DQ65" s="1648"/>
      <c r="DR65" s="1649"/>
      <c r="DS65" s="1649"/>
      <c r="DT65" s="1649"/>
      <c r="DU65" s="1649"/>
      <c r="DV65" s="1649"/>
      <c r="DW65" s="1650"/>
      <c r="DX65" s="1652" t="str">
        <f t="array" ref="DX65">IF(COUNT(DQ65:DW65)=0,"",AVERAGE(DQ65:DW65))</f>
        <v/>
      </c>
      <c r="DY65" s="389"/>
      <c r="DZ65" s="1648"/>
      <c r="EA65" s="1649"/>
      <c r="EB65" s="1649"/>
      <c r="EC65" s="1649"/>
      <c r="ED65" s="1649"/>
      <c r="EE65" s="1649"/>
      <c r="EF65" s="1650"/>
      <c r="EG65" s="1652" t="str">
        <f t="array" ref="EG65">IF(COUNT(DZ65:EF65)=0,"",AVERAGE(DZ65:EF65))</f>
        <v/>
      </c>
      <c r="EH65" s="389"/>
      <c r="EI65" s="1648"/>
      <c r="EJ65" s="1649"/>
      <c r="EK65" s="1649"/>
      <c r="EL65" s="1649"/>
      <c r="EM65" s="1649"/>
      <c r="EN65" s="1649"/>
      <c r="EO65" s="1650"/>
      <c r="EP65" s="1652" t="str">
        <f t="array" ref="EP65">IF(COUNT(EI65:EO65)=0,"",AVERAGE(EI65:EO65))</f>
        <v/>
      </c>
      <c r="EQ65" s="389"/>
    </row>
    <row r="66" spans="1:147" ht="18" customHeight="1">
      <c r="A66" s="1320"/>
      <c r="B66" s="1321"/>
      <c r="C66" s="1322"/>
      <c r="D66" s="1323"/>
      <c r="E66" s="1323"/>
      <c r="F66" s="1322"/>
      <c r="G66" s="1324"/>
      <c r="H66" s="1657"/>
      <c r="I66" s="390"/>
      <c r="J66" s="1321"/>
      <c r="K66" s="1322"/>
      <c r="L66" s="1322"/>
      <c r="M66" s="1322"/>
      <c r="N66" s="1322"/>
      <c r="O66" s="1322"/>
      <c r="P66" s="1324"/>
      <c r="Q66" s="1658"/>
      <c r="R66" s="390"/>
      <c r="S66" s="1659"/>
      <c r="T66" s="1660"/>
      <c r="U66" s="1660"/>
      <c r="V66" s="1660"/>
      <c r="W66" s="1660"/>
      <c r="X66" s="1660"/>
      <c r="Y66" s="1661"/>
      <c r="Z66" s="1662"/>
      <c r="AA66" s="1659"/>
      <c r="AB66" s="1660"/>
      <c r="AC66" s="1660"/>
      <c r="AD66" s="1660"/>
      <c r="AE66" s="1660"/>
      <c r="AF66" s="1660"/>
      <c r="AG66" s="1661"/>
      <c r="AH66" s="1658"/>
      <c r="AI66" s="1663"/>
      <c r="AJ66" s="1660"/>
      <c r="AK66" s="1660"/>
      <c r="AL66" s="1660"/>
      <c r="AM66" s="1660"/>
      <c r="AN66" s="1660"/>
      <c r="AO66" s="1661"/>
      <c r="AP66" s="1658"/>
      <c r="AQ66" s="390"/>
      <c r="AR66" s="1663"/>
      <c r="AS66" s="1660"/>
      <c r="AT66" s="1660"/>
      <c r="AU66" s="1660"/>
      <c r="AV66" s="1660"/>
      <c r="AW66" s="1660"/>
      <c r="AX66" s="1661"/>
      <c r="AY66" s="1658"/>
      <c r="AZ66" s="390"/>
      <c r="BA66" s="1663"/>
      <c r="BB66" s="1660"/>
      <c r="BC66" s="1660"/>
      <c r="BD66" s="1660"/>
      <c r="BE66" s="1660"/>
      <c r="BF66" s="1660"/>
      <c r="BG66" s="1661"/>
      <c r="BH66" s="1658"/>
      <c r="BI66" s="390"/>
      <c r="BJ66" s="1663"/>
      <c r="BK66" s="1660"/>
      <c r="BL66" s="1660"/>
      <c r="BM66" s="1660"/>
      <c r="BN66" s="1660"/>
      <c r="BO66" s="1660"/>
      <c r="BP66" s="1661"/>
      <c r="BQ66" s="1658"/>
      <c r="BR66" s="390"/>
      <c r="BS66" s="1663"/>
      <c r="BT66" s="1660"/>
      <c r="BU66" s="1660"/>
      <c r="BV66" s="1660"/>
      <c r="BW66" s="1660"/>
      <c r="BX66" s="1660"/>
      <c r="BY66" s="1661"/>
      <c r="BZ66" s="1662"/>
      <c r="CA66" s="1659"/>
      <c r="CB66" s="1660"/>
      <c r="CC66" s="1660"/>
      <c r="CD66" s="1660"/>
      <c r="CE66" s="1660"/>
      <c r="CF66" s="1660"/>
      <c r="CG66" s="1661"/>
      <c r="CH66" s="1662"/>
      <c r="CI66" s="1659"/>
      <c r="CJ66" s="1660"/>
      <c r="CK66" s="1660"/>
      <c r="CL66" s="1660"/>
      <c r="CM66" s="1660"/>
      <c r="CN66" s="1660"/>
      <c r="CO66" s="1661"/>
      <c r="CP66" s="1662"/>
      <c r="CQ66" s="1659"/>
      <c r="CR66" s="1660"/>
      <c r="CS66" s="1660"/>
      <c r="CT66" s="1660"/>
      <c r="CU66" s="1660"/>
      <c r="CV66" s="1660"/>
      <c r="CW66" s="1661"/>
      <c r="CX66" s="1662"/>
      <c r="CY66" s="1659"/>
      <c r="CZ66" s="1660"/>
      <c r="DA66" s="1660"/>
      <c r="DB66" s="1660"/>
      <c r="DC66" s="1660"/>
      <c r="DD66" s="1660"/>
      <c r="DE66" s="1661"/>
      <c r="DF66" s="1658"/>
      <c r="DG66" s="390"/>
      <c r="DH66" s="1659"/>
      <c r="DI66" s="1660"/>
      <c r="DJ66" s="1660"/>
      <c r="DK66" s="1660"/>
      <c r="DL66" s="1660"/>
      <c r="DM66" s="1660"/>
      <c r="DN66" s="1661"/>
      <c r="DO66" s="1658"/>
      <c r="DP66" s="390"/>
      <c r="DQ66" s="1659"/>
      <c r="DR66" s="1660"/>
      <c r="DS66" s="1660"/>
      <c r="DT66" s="1660"/>
      <c r="DU66" s="1660"/>
      <c r="DV66" s="1660"/>
      <c r="DW66" s="1661"/>
      <c r="DX66" s="1658"/>
      <c r="DY66" s="390"/>
      <c r="DZ66" s="1659"/>
      <c r="EA66" s="1660"/>
      <c r="EB66" s="1660"/>
      <c r="EC66" s="1660"/>
      <c r="ED66" s="1660"/>
      <c r="EE66" s="1660"/>
      <c r="EF66" s="1661"/>
      <c r="EG66" s="1658"/>
      <c r="EH66" s="390"/>
      <c r="EI66" s="1659"/>
      <c r="EJ66" s="1660"/>
      <c r="EK66" s="1660"/>
      <c r="EL66" s="1660"/>
      <c r="EM66" s="1660"/>
      <c r="EN66" s="1660"/>
      <c r="EO66" s="1661"/>
      <c r="EP66" s="1658"/>
      <c r="EQ66" s="390"/>
    </row>
    <row r="67" spans="1:147" ht="19" customHeight="1">
      <c r="A67" s="1664" t="s">
        <v>177</v>
      </c>
      <c r="B67" s="1665"/>
      <c r="C67" s="1666"/>
      <c r="D67" s="1666"/>
      <c r="E67" s="1666"/>
      <c r="F67" s="1666"/>
      <c r="G67" s="1667"/>
      <c r="H67" s="1615"/>
      <c r="I67" s="394"/>
      <c r="J67" s="1665"/>
      <c r="K67" s="1668"/>
      <c r="L67" s="1668"/>
      <c r="M67" s="1668"/>
      <c r="N67" s="1668"/>
      <c r="O67" s="1668"/>
      <c r="P67" s="1669"/>
      <c r="Q67" s="1618"/>
      <c r="R67" s="394"/>
      <c r="S67" s="1938"/>
      <c r="T67" s="1939"/>
      <c r="U67" s="1939"/>
      <c r="V67" s="1939"/>
      <c r="W67" s="1939"/>
      <c r="X67" s="1939"/>
      <c r="Y67" s="1940"/>
      <c r="Z67" s="1671" t="s">
        <v>178</v>
      </c>
      <c r="AA67" s="1938"/>
      <c r="AB67" s="1939"/>
      <c r="AC67" s="1939"/>
      <c r="AD67" s="1939"/>
      <c r="AE67" s="1939"/>
      <c r="AF67" s="1939"/>
      <c r="AG67" s="1940"/>
      <c r="AH67" s="1672" t="s">
        <v>179</v>
      </c>
      <c r="AI67" s="1938"/>
      <c r="AJ67" s="1939"/>
      <c r="AK67" s="1939"/>
      <c r="AL67" s="1939"/>
      <c r="AM67" s="1939"/>
      <c r="AN67" s="1939"/>
      <c r="AO67" s="1940"/>
      <c r="AP67" s="1673"/>
      <c r="AQ67" s="394"/>
      <c r="AR67" s="1938"/>
      <c r="AS67" s="1939"/>
      <c r="AT67" s="1939"/>
      <c r="AU67" s="1939"/>
      <c r="AV67" s="1939"/>
      <c r="AW67" s="1939"/>
      <c r="AX67" s="1940"/>
      <c r="AY67" s="1673"/>
      <c r="AZ67" s="394"/>
      <c r="BA67" s="1938"/>
      <c r="BB67" s="1939"/>
      <c r="BC67" s="1939"/>
      <c r="BD67" s="1939"/>
      <c r="BE67" s="1939"/>
      <c r="BF67" s="1939"/>
      <c r="BG67" s="1940"/>
      <c r="BH67" s="1673"/>
      <c r="BI67" s="394"/>
      <c r="BJ67" s="1938"/>
      <c r="BK67" s="1939"/>
      <c r="BL67" s="1939"/>
      <c r="BM67" s="1939"/>
      <c r="BN67" s="1939"/>
      <c r="BO67" s="1939"/>
      <c r="BP67" s="1940"/>
      <c r="BQ67" s="1674"/>
      <c r="BR67" s="394"/>
      <c r="BS67" s="1938"/>
      <c r="BT67" s="1939"/>
      <c r="BU67" s="1939"/>
      <c r="BV67" s="1939"/>
      <c r="BW67" s="1939"/>
      <c r="BX67" s="1939"/>
      <c r="BY67" s="1940"/>
      <c r="BZ67" s="1675"/>
      <c r="CA67" s="1938"/>
      <c r="CB67" s="1939"/>
      <c r="CC67" s="1939"/>
      <c r="CD67" s="1939"/>
      <c r="CE67" s="1939"/>
      <c r="CF67" s="1939"/>
      <c r="CG67" s="1940"/>
      <c r="CH67" s="1675"/>
      <c r="CI67" s="1670"/>
      <c r="CJ67" s="1959"/>
      <c r="CK67" s="1960"/>
      <c r="CL67" s="1960"/>
      <c r="CM67" s="1960"/>
      <c r="CN67" s="1960"/>
      <c r="CO67" s="1961"/>
      <c r="CP67" s="1675"/>
      <c r="CQ67" s="1938"/>
      <c r="CR67" s="1939"/>
      <c r="CS67" s="1939"/>
      <c r="CT67" s="1939"/>
      <c r="CU67" s="1939"/>
      <c r="CV67" s="1939"/>
      <c r="CW67" s="1940"/>
      <c r="CX67" s="1675"/>
      <c r="CY67" s="1938" t="s">
        <v>472</v>
      </c>
      <c r="CZ67" s="1939"/>
      <c r="DA67" s="1939"/>
      <c r="DB67" s="1939"/>
      <c r="DC67" s="1939"/>
      <c r="DD67" s="1939"/>
      <c r="DE67" s="1940"/>
      <c r="DF67" s="1674"/>
      <c r="DG67" s="394"/>
      <c r="DH67" s="1938"/>
      <c r="DI67" s="1939"/>
      <c r="DJ67" s="1939"/>
      <c r="DK67" s="1939"/>
      <c r="DL67" s="1939"/>
      <c r="DM67" s="1939"/>
      <c r="DN67" s="1940"/>
      <c r="DO67" s="1674"/>
      <c r="DP67" s="394"/>
      <c r="DQ67" s="1938"/>
      <c r="DR67" s="1939"/>
      <c r="DS67" s="1939"/>
      <c r="DT67" s="1939"/>
      <c r="DU67" s="1939"/>
      <c r="DV67" s="1939"/>
      <c r="DW67" s="1940"/>
      <c r="DX67" s="1674"/>
      <c r="DY67" s="394"/>
      <c r="DZ67" s="1938"/>
      <c r="EA67" s="1939"/>
      <c r="EB67" s="1939"/>
      <c r="EC67" s="1939"/>
      <c r="ED67" s="1939"/>
      <c r="EE67" s="1939"/>
      <c r="EF67" s="1940"/>
      <c r="EG67" s="1674"/>
      <c r="EH67" s="394"/>
      <c r="EI67" s="1938"/>
      <c r="EJ67" s="1939"/>
      <c r="EK67" s="1939"/>
      <c r="EL67" s="1939"/>
      <c r="EM67" s="1939"/>
      <c r="EN67" s="1939"/>
      <c r="EO67" s="1940"/>
      <c r="EP67" s="1674"/>
      <c r="EQ67" s="394"/>
    </row>
    <row r="68" spans="1:147" ht="18" customHeight="1">
      <c r="A68" s="1676" t="s">
        <v>180</v>
      </c>
      <c r="B68" s="1677"/>
      <c r="C68" s="1678"/>
      <c r="D68" s="1678"/>
      <c r="E68" s="1678"/>
      <c r="F68" s="1678"/>
      <c r="G68" s="1679"/>
      <c r="H68" s="1680" t="str">
        <f t="shared" ref="H68:H77" si="47">IF(COUNT(B68:G68)=0,"",AVERAGE(B68:G68))</f>
        <v/>
      </c>
      <c r="I68" s="394"/>
      <c r="J68" s="1677"/>
      <c r="K68" s="1681">
        <v>23</v>
      </c>
      <c r="L68" s="1682">
        <v>23.5</v>
      </c>
      <c r="M68" s="1682">
        <v>23.4</v>
      </c>
      <c r="N68" s="1682">
        <v>23.5</v>
      </c>
      <c r="O68" s="1681">
        <v>23</v>
      </c>
      <c r="P68" s="1683">
        <v>23.6</v>
      </c>
      <c r="Q68" s="1684">
        <f t="array" ref="Q68">IF(COUNT(J68:P68)=0,"",AVERAGE(J68:P68))</f>
        <v>23.333333333333332</v>
      </c>
      <c r="R68" s="394"/>
      <c r="S68" s="1685">
        <v>23.6</v>
      </c>
      <c r="T68" s="1681">
        <v>23.8</v>
      </c>
      <c r="U68" s="1681">
        <v>23.9</v>
      </c>
      <c r="V68" s="1681">
        <v>23.5</v>
      </c>
      <c r="W68" s="1681">
        <v>23.6</v>
      </c>
      <c r="X68" s="1681">
        <v>23.8</v>
      </c>
      <c r="Y68" s="1686">
        <v>23.7</v>
      </c>
      <c r="Z68" s="1687">
        <f t="array" ref="Z68">IF(COUNT(S68:Y68)=0,"",AVERAGE(S68:Y68))</f>
        <v>23.7</v>
      </c>
      <c r="AA68" s="1685"/>
      <c r="AB68" s="1681"/>
      <c r="AC68" s="1681"/>
      <c r="AD68" s="1681"/>
      <c r="AE68" s="1681"/>
      <c r="AF68" s="1681"/>
      <c r="AG68" s="1686">
        <v>24</v>
      </c>
      <c r="AH68" s="1688">
        <f t="array" ref="AH68">IF(COUNT(AA68:AG68)=0,"",AVERAGE(AA68:AG68))</f>
        <v>24</v>
      </c>
      <c r="AI68" s="1689"/>
      <c r="AJ68" s="1681"/>
      <c r="AK68" s="1681"/>
      <c r="AL68" s="1681"/>
      <c r="AM68" s="1681"/>
      <c r="AN68" s="1681"/>
      <c r="AO68" s="1686"/>
      <c r="AP68" s="1688" t="str">
        <f t="array" ref="AP68">IF(COUNT(AI68:AO68)=0,"",AVERAGE(AI68:AO68))</f>
        <v/>
      </c>
      <c r="AQ68" s="394"/>
      <c r="AR68" s="1689"/>
      <c r="AS68" s="1681">
        <v>24.5</v>
      </c>
      <c r="AT68" s="1681"/>
      <c r="AU68" s="1681"/>
      <c r="AV68" s="1681"/>
      <c r="AW68" s="1681">
        <v>24.2</v>
      </c>
      <c r="AX68" s="1686"/>
      <c r="AY68" s="1688">
        <f t="array" ref="AY68">IF(COUNT(AR68:AX68)=0,"",AVERAGE(AR68:AX68))</f>
        <v>24.35</v>
      </c>
      <c r="AZ68" s="394"/>
      <c r="BA68" s="1689">
        <v>24.6</v>
      </c>
      <c r="BB68" s="1681"/>
      <c r="BC68" s="1681"/>
      <c r="BD68" s="1681"/>
      <c r="BE68" s="1681"/>
      <c r="BF68" s="1681"/>
      <c r="BG68" s="1686"/>
      <c r="BH68" s="1688">
        <f t="array" ref="BH68">IF(COUNT(BA68:BG68)=0,"",AVERAGE(BA68:BG68))</f>
        <v>24.6</v>
      </c>
      <c r="BI68" s="394"/>
      <c r="BJ68" s="1689"/>
      <c r="BK68" s="1681"/>
      <c r="BL68" s="1681"/>
      <c r="BM68" s="1681"/>
      <c r="BN68" s="1681"/>
      <c r="BO68" s="1681"/>
      <c r="BP68" s="1686">
        <v>24.6</v>
      </c>
      <c r="BQ68" s="1688">
        <f t="array" ref="BQ68">IF(COUNT(BJ68:BP68)=0,"",AVERAGE(BJ68:BP68))</f>
        <v>24.6</v>
      </c>
      <c r="BR68" s="394"/>
      <c r="BS68" s="1689">
        <v>24.6</v>
      </c>
      <c r="BT68" s="1681">
        <v>24.8</v>
      </c>
      <c r="BU68" s="1681">
        <v>25</v>
      </c>
      <c r="BV68" s="1681">
        <v>25</v>
      </c>
      <c r="BW68" s="1681">
        <v>24.7</v>
      </c>
      <c r="BX68" s="1681">
        <v>25.1</v>
      </c>
      <c r="BY68" s="1686">
        <v>25.6</v>
      </c>
      <c r="BZ68" s="1687">
        <f t="array" ref="BZ68">IF(COUNT(BS68:BY68)=0,"",AVERAGE(BS68:BY68))</f>
        <v>24.971428571428572</v>
      </c>
      <c r="CA68" s="1685">
        <v>25</v>
      </c>
      <c r="CB68" s="1681">
        <v>25</v>
      </c>
      <c r="CC68" s="1681">
        <v>25</v>
      </c>
      <c r="CD68" s="1681">
        <v>24.9</v>
      </c>
      <c r="CE68" s="1681">
        <v>25.1</v>
      </c>
      <c r="CF68" s="1681">
        <v>25.2</v>
      </c>
      <c r="CG68" s="1686">
        <v>25.1</v>
      </c>
      <c r="CH68" s="1687">
        <f t="array" ref="CH68">IF(COUNT(CA68:CG68)=0,"",AVERAGE(CA68:CG68))</f>
        <v>25.042857142857141</v>
      </c>
      <c r="CI68" s="1685">
        <v>25.2</v>
      </c>
      <c r="CJ68" s="1681">
        <v>24.9</v>
      </c>
      <c r="CK68" s="1681">
        <v>25.4</v>
      </c>
      <c r="CL68" s="1681">
        <v>25.4</v>
      </c>
      <c r="CM68" s="1681">
        <v>25.4</v>
      </c>
      <c r="CN68" s="1681">
        <v>25.3</v>
      </c>
      <c r="CO68" s="1686">
        <v>25.3</v>
      </c>
      <c r="CP68" s="1687">
        <f t="array" ref="CP68">IF(COUNT(CI68:CO68)=0,"",AVERAGE(CI68:CO68))</f>
        <v>25.271428571428576</v>
      </c>
      <c r="CQ68" s="1685">
        <v>25.4</v>
      </c>
      <c r="CR68" s="1681">
        <v>25.6</v>
      </c>
      <c r="CS68" s="1681">
        <v>25.8</v>
      </c>
      <c r="CT68" s="1681">
        <v>25.6</v>
      </c>
      <c r="CU68" s="1681">
        <v>25.4</v>
      </c>
      <c r="CV68" s="1681">
        <v>25.8</v>
      </c>
      <c r="CW68" s="1686">
        <v>25.5</v>
      </c>
      <c r="CX68" s="1687">
        <f t="array" ref="CX68">IF(COUNT(CQ68:CW68)=0,"",AVERAGE(CQ68:CW68))</f>
        <v>25.585714285714289</v>
      </c>
      <c r="CY68" s="1685">
        <v>25.6</v>
      </c>
      <c r="CZ68" s="1681">
        <v>25.3</v>
      </c>
      <c r="DA68" s="1681">
        <v>25.7</v>
      </c>
      <c r="DB68" s="1681">
        <v>25.6</v>
      </c>
      <c r="DC68" s="1681">
        <v>25.8</v>
      </c>
      <c r="DD68" s="1681">
        <v>25.7</v>
      </c>
      <c r="DE68" s="1686"/>
      <c r="DF68" s="1688">
        <f t="array" ref="DF68">IF(COUNT(CY68:DE68)=0,"",AVERAGE(CY68:DE68))</f>
        <v>25.616666666666671</v>
      </c>
      <c r="DG68" s="394"/>
      <c r="DH68" s="1685"/>
      <c r="DI68" s="1681"/>
      <c r="DJ68" s="1681"/>
      <c r="DK68" s="1681"/>
      <c r="DL68" s="1681"/>
      <c r="DM68" s="1681"/>
      <c r="DN68" s="1686"/>
      <c r="DO68" s="1688" t="str">
        <f t="array" ref="DO68">IF(COUNT(DH68:DN68)=0,"",AVERAGE(DH68:DN68))</f>
        <v/>
      </c>
      <c r="DP68" s="394"/>
      <c r="DQ68" s="1685"/>
      <c r="DR68" s="1681"/>
      <c r="DS68" s="1681"/>
      <c r="DT68" s="1681"/>
      <c r="DU68" s="1681"/>
      <c r="DV68" s="1681"/>
      <c r="DW68" s="1686"/>
      <c r="DX68" s="1688" t="str">
        <f t="array" ref="DX68">IF(COUNT(DQ68:DW68)=0,"",AVERAGE(DQ68:DW68))</f>
        <v/>
      </c>
      <c r="DY68" s="394"/>
      <c r="DZ68" s="1685"/>
      <c r="EA68" s="1681"/>
      <c r="EB68" s="1681"/>
      <c r="EC68" s="1681"/>
      <c r="ED68" s="1681"/>
      <c r="EE68" s="1681"/>
      <c r="EF68" s="1686"/>
      <c r="EG68" s="1688" t="str">
        <f t="array" ref="EG68">IF(COUNT(DZ68:EF68)=0,"",AVERAGE(DZ68:EF68))</f>
        <v/>
      </c>
      <c r="EH68" s="394"/>
      <c r="EI68" s="1685"/>
      <c r="EJ68" s="1681"/>
      <c r="EK68" s="1681"/>
      <c r="EL68" s="1681"/>
      <c r="EM68" s="1681"/>
      <c r="EN68" s="1681"/>
      <c r="EO68" s="1686"/>
      <c r="EP68" s="1688" t="str">
        <f t="array" ref="EP68">IF(COUNT(EI68:EO68)=0,"",AVERAGE(EI68:EO68))</f>
        <v/>
      </c>
      <c r="EQ68" s="394"/>
    </row>
    <row r="69" spans="1:147" ht="18" customHeight="1">
      <c r="A69" s="1676" t="s">
        <v>181</v>
      </c>
      <c r="B69" s="1677"/>
      <c r="C69" s="1678"/>
      <c r="D69" s="1678"/>
      <c r="E69" s="1678"/>
      <c r="F69" s="1678"/>
      <c r="G69" s="1679"/>
      <c r="H69" s="1680" t="str">
        <f t="shared" si="47"/>
        <v/>
      </c>
      <c r="I69" s="394"/>
      <c r="J69" s="1677"/>
      <c r="K69" s="1681">
        <v>25.8</v>
      </c>
      <c r="L69" s="1690">
        <v>25.7</v>
      </c>
      <c r="M69" s="1681">
        <v>25.8</v>
      </c>
      <c r="N69" s="1682">
        <v>26.1</v>
      </c>
      <c r="O69" s="1690">
        <v>25.7</v>
      </c>
      <c r="P69" s="1691">
        <v>25.4</v>
      </c>
      <c r="Q69" s="1684">
        <f t="array" ref="Q69">IF(COUNT(J69:P69)=0,"",AVERAGE(J69:P69))</f>
        <v>25.75</v>
      </c>
      <c r="R69" s="394"/>
      <c r="S69" s="1685">
        <v>25.8</v>
      </c>
      <c r="T69" s="1681">
        <v>26.2</v>
      </c>
      <c r="U69" s="1681">
        <v>26.1</v>
      </c>
      <c r="V69" s="1681">
        <v>26.3</v>
      </c>
      <c r="W69" s="1681">
        <v>26.3</v>
      </c>
      <c r="X69" s="1681">
        <v>26.2</v>
      </c>
      <c r="Y69" s="1686">
        <v>26.5</v>
      </c>
      <c r="Z69" s="1687">
        <f t="array" ref="Z69">IF(COUNT(S69:Y69)=0,"",AVERAGE(S69:Y69))</f>
        <v>26.199999999999996</v>
      </c>
      <c r="AA69" s="1685"/>
      <c r="AB69" s="1681"/>
      <c r="AC69" s="1681"/>
      <c r="AD69" s="1681"/>
      <c r="AE69" s="1681"/>
      <c r="AF69" s="1681"/>
      <c r="AG69" s="1686">
        <v>27</v>
      </c>
      <c r="AH69" s="1688">
        <f t="array" ref="AH69">IF(COUNT(AA69:AG69)=0,"",AVERAGE(AA69:AG69))</f>
        <v>27</v>
      </c>
      <c r="AI69" s="1689"/>
      <c r="AJ69" s="1681"/>
      <c r="AK69" s="1681"/>
      <c r="AL69" s="1681"/>
      <c r="AM69" s="1681"/>
      <c r="AN69" s="1681"/>
      <c r="AO69" s="1686"/>
      <c r="AP69" s="1688" t="str">
        <f t="array" ref="AP69">IF(COUNT(AI69:AO69)=0,"",AVERAGE(AI69:AO69))</f>
        <v/>
      </c>
      <c r="AQ69" s="394"/>
      <c r="AR69" s="1689"/>
      <c r="AS69" s="1681">
        <v>27.2</v>
      </c>
      <c r="AT69" s="1681"/>
      <c r="AU69" s="1681"/>
      <c r="AV69" s="1681"/>
      <c r="AW69" s="1681">
        <v>27.2</v>
      </c>
      <c r="AX69" s="1686"/>
      <c r="AY69" s="1688">
        <f t="array" ref="AY69">IF(COUNT(AR69:AX69)=0,"",AVERAGE(AR69:AX69))</f>
        <v>27.2</v>
      </c>
      <c r="AZ69" s="394"/>
      <c r="BA69" s="1689">
        <v>27</v>
      </c>
      <c r="BB69" s="1681"/>
      <c r="BC69" s="1681"/>
      <c r="BD69" s="1681"/>
      <c r="BE69" s="1681"/>
      <c r="BF69" s="1681"/>
      <c r="BG69" s="1686"/>
      <c r="BH69" s="1688">
        <f t="array" ref="BH69">IF(COUNT(BA69:BG69)=0,"",AVERAGE(BA69:BG69))</f>
        <v>27</v>
      </c>
      <c r="BI69" s="394"/>
      <c r="BJ69" s="1689"/>
      <c r="BK69" s="1681"/>
      <c r="BL69" s="1681"/>
      <c r="BM69" s="1681"/>
      <c r="BN69" s="1681"/>
      <c r="BO69" s="1681"/>
      <c r="BP69" s="1686">
        <v>27.2</v>
      </c>
      <c r="BQ69" s="1688">
        <f t="array" ref="BQ69">IF(COUNT(BJ69:BP69)=0,"",AVERAGE(BJ69:BP69))</f>
        <v>27.2</v>
      </c>
      <c r="BR69" s="394"/>
      <c r="BS69" s="1689">
        <v>27</v>
      </c>
      <c r="BT69" s="1681">
        <v>27</v>
      </c>
      <c r="BU69" s="1681">
        <v>27.4</v>
      </c>
      <c r="BV69" s="1681">
        <v>27.4</v>
      </c>
      <c r="BW69" s="1681">
        <v>27.4</v>
      </c>
      <c r="BX69" s="1681">
        <v>27.5</v>
      </c>
      <c r="BY69" s="1686">
        <v>27.4</v>
      </c>
      <c r="BZ69" s="1687">
        <f t="array" ref="BZ69">IF(COUNT(BS69:BY69)=0,"",AVERAGE(BS69:BY69))</f>
        <v>27.300000000000004</v>
      </c>
      <c r="CA69" s="1685">
        <v>27.5</v>
      </c>
      <c r="CB69" s="1681">
        <v>27</v>
      </c>
      <c r="CC69" s="1681">
        <v>27.5</v>
      </c>
      <c r="CD69" s="1681">
        <v>27.5</v>
      </c>
      <c r="CE69" s="1681">
        <v>27.1</v>
      </c>
      <c r="CF69" s="1681">
        <v>27.1</v>
      </c>
      <c r="CG69" s="1686">
        <v>27.9</v>
      </c>
      <c r="CH69" s="1687">
        <f t="array" ref="CH69">IF(COUNT(CA69:CG69)=0,"",AVERAGE(CA69:CG69))</f>
        <v>27.37142857142857</v>
      </c>
      <c r="CI69" s="1685">
        <v>28</v>
      </c>
      <c r="CJ69" s="1681">
        <v>27.5</v>
      </c>
      <c r="CK69" s="1681">
        <v>27.8</v>
      </c>
      <c r="CL69" s="1681">
        <v>27.4</v>
      </c>
      <c r="CM69" s="1681">
        <v>27.6</v>
      </c>
      <c r="CN69" s="1681">
        <v>27.6</v>
      </c>
      <c r="CO69" s="1686">
        <v>27.5</v>
      </c>
      <c r="CP69" s="1687">
        <f t="array" ref="CP69">IF(COUNT(CI69:CO69)=0,"",AVERAGE(CI69:CO69))</f>
        <v>27.628571428571426</v>
      </c>
      <c r="CQ69" s="1685">
        <v>28</v>
      </c>
      <c r="CR69" s="1681">
        <v>28</v>
      </c>
      <c r="CS69" s="1681">
        <v>28.1</v>
      </c>
      <c r="CT69" s="1681">
        <v>27.7</v>
      </c>
      <c r="CU69" s="1681">
        <v>27.6</v>
      </c>
      <c r="CV69" s="1681">
        <v>28.1</v>
      </c>
      <c r="CW69" s="1686">
        <v>28.3</v>
      </c>
      <c r="CX69" s="1687">
        <f t="array" ref="CX69">IF(COUNT(CQ69:CW69)=0,"",AVERAGE(CQ69:CW69))</f>
        <v>27.971428571428572</v>
      </c>
      <c r="CY69" s="1685">
        <v>28</v>
      </c>
      <c r="CZ69" s="1681">
        <v>27.8</v>
      </c>
      <c r="DA69" s="1681">
        <v>27.8</v>
      </c>
      <c r="DB69" s="1681">
        <v>28.6</v>
      </c>
      <c r="DC69" s="1681">
        <v>28.3</v>
      </c>
      <c r="DD69" s="1681">
        <v>28.2</v>
      </c>
      <c r="DE69" s="1686"/>
      <c r="DF69" s="1688">
        <f t="array" ref="DF69">IF(COUNT(CY69:DE69)=0,"",AVERAGE(CY69:DE69))</f>
        <v>28.116666666666664</v>
      </c>
      <c r="DG69" s="394"/>
      <c r="DH69" s="1685"/>
      <c r="DI69" s="1681"/>
      <c r="DJ69" s="1681"/>
      <c r="DK69" s="1681"/>
      <c r="DL69" s="1681"/>
      <c r="DM69" s="1681"/>
      <c r="DN69" s="1686"/>
      <c r="DO69" s="1688" t="str">
        <f t="array" ref="DO69">IF(COUNT(DH69:DN69)=0,"",AVERAGE(DH69:DN69))</f>
        <v/>
      </c>
      <c r="DP69" s="394"/>
      <c r="DQ69" s="1685"/>
      <c r="DR69" s="1681"/>
      <c r="DS69" s="1681"/>
      <c r="DT69" s="1681"/>
      <c r="DU69" s="1681"/>
      <c r="DV69" s="1681"/>
      <c r="DW69" s="1686"/>
      <c r="DX69" s="1688" t="str">
        <f t="array" ref="DX69">IF(COUNT(DQ69:DW69)=0,"",AVERAGE(DQ69:DW69))</f>
        <v/>
      </c>
      <c r="DY69" s="394"/>
      <c r="DZ69" s="1685"/>
      <c r="EA69" s="1681"/>
      <c r="EB69" s="1681"/>
      <c r="EC69" s="1681"/>
      <c r="ED69" s="1681"/>
      <c r="EE69" s="1681"/>
      <c r="EF69" s="1686"/>
      <c r="EG69" s="1688" t="str">
        <f t="array" ref="EG69">IF(COUNT(DZ69:EF69)=0,"",AVERAGE(DZ69:EF69))</f>
        <v/>
      </c>
      <c r="EH69" s="394"/>
      <c r="EI69" s="1685"/>
      <c r="EJ69" s="1681"/>
      <c r="EK69" s="1681"/>
      <c r="EL69" s="1681"/>
      <c r="EM69" s="1681"/>
      <c r="EN69" s="1681"/>
      <c r="EO69" s="1686"/>
      <c r="EP69" s="1688" t="str">
        <f t="array" ref="EP69">IF(COUNT(EI69:EO69)=0,"",AVERAGE(EI69:EO69))</f>
        <v/>
      </c>
      <c r="EQ69" s="394"/>
    </row>
    <row r="70" spans="1:147" ht="18" customHeight="1">
      <c r="A70" s="1676" t="s">
        <v>182</v>
      </c>
      <c r="B70" s="1677"/>
      <c r="C70" s="1678"/>
      <c r="D70" s="1678"/>
      <c r="E70" s="1678"/>
      <c r="F70" s="1678"/>
      <c r="G70" s="1679"/>
      <c r="H70" s="1680" t="str">
        <f t="shared" si="47"/>
        <v/>
      </c>
      <c r="I70" s="394"/>
      <c r="J70" s="1677"/>
      <c r="K70" s="1681">
        <v>24.5</v>
      </c>
      <c r="L70" s="1690">
        <v>24</v>
      </c>
      <c r="M70" s="1690">
        <v>24.2</v>
      </c>
      <c r="N70" s="1690">
        <v>24</v>
      </c>
      <c r="O70" s="1690">
        <v>24</v>
      </c>
      <c r="P70" s="1691">
        <v>24.4</v>
      </c>
      <c r="Q70" s="1684">
        <f t="array" ref="Q70">IF(COUNT(J70:P70)=0,"",AVERAGE(J70:P70))</f>
        <v>24.183333333333334</v>
      </c>
      <c r="R70" s="394"/>
      <c r="S70" s="1685">
        <v>24.5</v>
      </c>
      <c r="T70" s="1681">
        <v>24.5</v>
      </c>
      <c r="U70" s="1681">
        <v>24.5</v>
      </c>
      <c r="V70" s="1681">
        <v>24.8</v>
      </c>
      <c r="W70" s="1681">
        <v>25</v>
      </c>
      <c r="X70" s="1681">
        <v>24.5</v>
      </c>
      <c r="Y70" s="1686">
        <v>24.2</v>
      </c>
      <c r="Z70" s="1687">
        <f t="array" ref="Z70">IF(COUNT(S70:Y70)=0,"",AVERAGE(S70:Y70))</f>
        <v>24.571428571428573</v>
      </c>
      <c r="AA70" s="1685"/>
      <c r="AB70" s="1681"/>
      <c r="AC70" s="1681"/>
      <c r="AD70" s="1681"/>
      <c r="AE70" s="1681"/>
      <c r="AF70" s="1681"/>
      <c r="AG70" s="1686">
        <v>24.7</v>
      </c>
      <c r="AH70" s="1688">
        <f t="array" ref="AH70">IF(COUNT(AA70:AG70)=0,"",AVERAGE(AA70:AG70))</f>
        <v>24.7</v>
      </c>
      <c r="AI70" s="1689"/>
      <c r="AJ70" s="1681"/>
      <c r="AK70" s="1681"/>
      <c r="AL70" s="1681"/>
      <c r="AM70" s="1681"/>
      <c r="AN70" s="1681"/>
      <c r="AO70" s="1686"/>
      <c r="AP70" s="1688" t="str">
        <f t="array" ref="AP70">IF(COUNT(AI70:AO70)=0,"",AVERAGE(AI70:AO70))</f>
        <v/>
      </c>
      <c r="AQ70" s="394"/>
      <c r="AR70" s="1689"/>
      <c r="AS70" s="1681">
        <v>25.2</v>
      </c>
      <c r="AT70" s="1681"/>
      <c r="AU70" s="1681"/>
      <c r="AV70" s="1681"/>
      <c r="AW70" s="1681">
        <v>25.1</v>
      </c>
      <c r="AX70" s="1686"/>
      <c r="AY70" s="1688">
        <f t="array" ref="AY70">IF(COUNT(AR70:AX70)=0,"",AVERAGE(AR70:AX70))</f>
        <v>25.15</v>
      </c>
      <c r="AZ70" s="394"/>
      <c r="BA70" s="1689">
        <v>25</v>
      </c>
      <c r="BB70" s="1681"/>
      <c r="BC70" s="1681"/>
      <c r="BD70" s="1681"/>
      <c r="BE70" s="1681"/>
      <c r="BF70" s="1681"/>
      <c r="BG70" s="1686"/>
      <c r="BH70" s="1688">
        <f t="array" ref="BH70">IF(COUNT(BA70:BG70)=0,"",AVERAGE(BA70:BG70))</f>
        <v>25</v>
      </c>
      <c r="BI70" s="394"/>
      <c r="BJ70" s="1689"/>
      <c r="BK70" s="1681"/>
      <c r="BL70" s="1681"/>
      <c r="BM70" s="1681"/>
      <c r="BN70" s="1681"/>
      <c r="BO70" s="1681"/>
      <c r="BP70" s="1686">
        <v>25.3</v>
      </c>
      <c r="BQ70" s="1688">
        <f t="array" ref="BQ70">IF(COUNT(BJ70:BP70)=0,"",AVERAGE(BJ70:BP70))</f>
        <v>25.3</v>
      </c>
      <c r="BR70" s="394"/>
      <c r="BS70" s="1689">
        <v>25.3</v>
      </c>
      <c r="BT70" s="1681">
        <v>25.5</v>
      </c>
      <c r="BU70" s="1681">
        <v>25.6</v>
      </c>
      <c r="BV70" s="1681">
        <v>25.6</v>
      </c>
      <c r="BW70" s="1681">
        <v>25.6</v>
      </c>
      <c r="BX70" s="1681">
        <v>26.1</v>
      </c>
      <c r="BY70" s="1686">
        <v>25.8</v>
      </c>
      <c r="BZ70" s="1687">
        <f t="array" ref="BZ70">IF(COUNT(BS70:BY70)=0,"",AVERAGE(BS70:BY70))</f>
        <v>25.642857142857142</v>
      </c>
      <c r="CA70" s="1685">
        <v>26.4</v>
      </c>
      <c r="CB70" s="1681">
        <v>26</v>
      </c>
      <c r="CC70" s="1681">
        <v>25.7</v>
      </c>
      <c r="CD70" s="1681">
        <v>25.7</v>
      </c>
      <c r="CE70" s="1681">
        <v>26.4</v>
      </c>
      <c r="CF70" s="1681">
        <v>25.9</v>
      </c>
      <c r="CG70" s="1686">
        <v>26</v>
      </c>
      <c r="CH70" s="1687">
        <f t="array" ref="CH70">IF(COUNT(CA70:CG70)=0,"",AVERAGE(CA70:CG70))</f>
        <v>26.014285714285712</v>
      </c>
      <c r="CI70" s="1685">
        <v>26.2</v>
      </c>
      <c r="CJ70" s="1681">
        <v>25.6</v>
      </c>
      <c r="CK70" s="1681">
        <v>25.8</v>
      </c>
      <c r="CL70" s="1681">
        <v>25.7</v>
      </c>
      <c r="CM70" s="1681">
        <v>25.8</v>
      </c>
      <c r="CN70" s="1681">
        <v>26.2</v>
      </c>
      <c r="CO70" s="1686">
        <v>25.9</v>
      </c>
      <c r="CP70" s="1687">
        <f t="array" ref="CP70">IF(COUNT(CI70:CO70)=0,"",AVERAGE(CI70:CO70))</f>
        <v>25.885714285714283</v>
      </c>
      <c r="CQ70" s="1685">
        <v>25.7</v>
      </c>
      <c r="CR70" s="1681">
        <v>26.3</v>
      </c>
      <c r="CS70" s="1681">
        <v>25.9</v>
      </c>
      <c r="CT70" s="1681">
        <v>26</v>
      </c>
      <c r="CU70" s="1681">
        <v>25.7</v>
      </c>
      <c r="CV70" s="1681">
        <v>26.1</v>
      </c>
      <c r="CW70" s="1686">
        <v>26.3</v>
      </c>
      <c r="CX70" s="1687">
        <f t="array" ref="CX70">IF(COUNT(CQ70:CW70)=0,"",AVERAGE(CQ70:CW70))</f>
        <v>26</v>
      </c>
      <c r="CY70" s="1685">
        <v>26.1</v>
      </c>
      <c r="CZ70" s="1681">
        <v>26.1</v>
      </c>
      <c r="DA70" s="1681">
        <v>26.8</v>
      </c>
      <c r="DB70" s="1681">
        <v>26.2</v>
      </c>
      <c r="DC70" s="1681">
        <v>26.2</v>
      </c>
      <c r="DD70" s="1681">
        <v>26</v>
      </c>
      <c r="DE70" s="1686"/>
      <c r="DF70" s="1688">
        <f t="array" ref="DF70">IF(COUNT(CY70:DE70)=0,"",AVERAGE(CY70:DE70))</f>
        <v>26.233333333333334</v>
      </c>
      <c r="DG70" s="394"/>
      <c r="DH70" s="1685"/>
      <c r="DI70" s="1681"/>
      <c r="DJ70" s="1681"/>
      <c r="DK70" s="1681"/>
      <c r="DL70" s="1681"/>
      <c r="DM70" s="1681"/>
      <c r="DN70" s="1686"/>
      <c r="DO70" s="1688" t="str">
        <f t="array" ref="DO70">IF(COUNT(DH70:DN70)=0,"",AVERAGE(DH70:DN70))</f>
        <v/>
      </c>
      <c r="DP70" s="394"/>
      <c r="DQ70" s="1685"/>
      <c r="DR70" s="1681"/>
      <c r="DS70" s="1681"/>
      <c r="DT70" s="1681"/>
      <c r="DU70" s="1681"/>
      <c r="DV70" s="1681"/>
      <c r="DW70" s="1686"/>
      <c r="DX70" s="1688" t="str">
        <f t="array" ref="DX70">IF(COUNT(DQ70:DW70)=0,"",AVERAGE(DQ70:DW70))</f>
        <v/>
      </c>
      <c r="DY70" s="394"/>
      <c r="DZ70" s="1685"/>
      <c r="EA70" s="1681"/>
      <c r="EB70" s="1681"/>
      <c r="EC70" s="1681"/>
      <c r="ED70" s="1681"/>
      <c r="EE70" s="1681"/>
      <c r="EF70" s="1686"/>
      <c r="EG70" s="1688" t="str">
        <f t="array" ref="EG70">IF(COUNT(DZ70:EF70)=0,"",AVERAGE(DZ70:EF70))</f>
        <v/>
      </c>
      <c r="EH70" s="394"/>
      <c r="EI70" s="1685"/>
      <c r="EJ70" s="1681"/>
      <c r="EK70" s="1681"/>
      <c r="EL70" s="1681"/>
      <c r="EM70" s="1681"/>
      <c r="EN70" s="1681"/>
      <c r="EO70" s="1686"/>
      <c r="EP70" s="1688" t="str">
        <f t="array" ref="EP70">IF(COUNT(EI70:EO70)=0,"",AVERAGE(EI70:EO70))</f>
        <v/>
      </c>
      <c r="EQ70" s="394"/>
    </row>
    <row r="71" spans="1:147" ht="18" customHeight="1">
      <c r="A71" s="1676" t="s">
        <v>183</v>
      </c>
      <c r="B71" s="1677"/>
      <c r="C71" s="1678"/>
      <c r="D71" s="1678"/>
      <c r="E71" s="1678"/>
      <c r="F71" s="1678"/>
      <c r="G71" s="1679"/>
      <c r="H71" s="1680" t="str">
        <f t="shared" si="47"/>
        <v/>
      </c>
      <c r="I71" s="394"/>
      <c r="J71" s="1677"/>
      <c r="K71" s="1681">
        <v>27</v>
      </c>
      <c r="L71" s="1681">
        <v>27</v>
      </c>
      <c r="M71" s="1682">
        <v>27.4</v>
      </c>
      <c r="N71" s="1682">
        <v>27.2</v>
      </c>
      <c r="O71" s="1681">
        <v>27</v>
      </c>
      <c r="P71" s="1683">
        <v>27.1</v>
      </c>
      <c r="Q71" s="1684">
        <f t="array" ref="Q71">IF(COUNT(J71:P71)=0,"",AVERAGE(J71:P71))</f>
        <v>27.116666666666671</v>
      </c>
      <c r="R71" s="394"/>
      <c r="S71" s="1685">
        <v>27.7</v>
      </c>
      <c r="T71" s="1681">
        <v>27.3</v>
      </c>
      <c r="U71" s="1681">
        <v>27.4</v>
      </c>
      <c r="V71" s="1681">
        <v>27.6</v>
      </c>
      <c r="W71" s="1681">
        <v>27.8</v>
      </c>
      <c r="X71" s="1681">
        <v>27.6</v>
      </c>
      <c r="Y71" s="1686">
        <v>27.6</v>
      </c>
      <c r="Z71" s="1687">
        <f t="array" ref="Z71">IF(COUNT(S71:Y71)=0,"",AVERAGE(S71:Y71))</f>
        <v>27.571428571428573</v>
      </c>
      <c r="AA71" s="1685"/>
      <c r="AB71" s="1681"/>
      <c r="AC71" s="1681"/>
      <c r="AD71" s="1681"/>
      <c r="AE71" s="1681"/>
      <c r="AF71" s="1681"/>
      <c r="AG71" s="1686">
        <v>28.3</v>
      </c>
      <c r="AH71" s="1688">
        <f t="array" ref="AH71">IF(COUNT(AA71:AG71)=0,"",AVERAGE(AA71:AG71))</f>
        <v>28.3</v>
      </c>
      <c r="AI71" s="1689"/>
      <c r="AJ71" s="1681"/>
      <c r="AK71" s="1681"/>
      <c r="AL71" s="1681"/>
      <c r="AM71" s="1681"/>
      <c r="AN71" s="1681"/>
      <c r="AO71" s="1686"/>
      <c r="AP71" s="1688" t="str">
        <f t="array" ref="AP71">IF(COUNT(AI71:AO71)=0,"",AVERAGE(AI71:AO71))</f>
        <v/>
      </c>
      <c r="AQ71" s="394"/>
      <c r="AR71" s="1689"/>
      <c r="AS71" s="1681">
        <v>28.1</v>
      </c>
      <c r="AT71" s="1681"/>
      <c r="AU71" s="1681"/>
      <c r="AV71" s="1681"/>
      <c r="AW71" s="1681">
        <v>28.4</v>
      </c>
      <c r="AX71" s="1686"/>
      <c r="AY71" s="1688">
        <f t="array" ref="AY71">IF(COUNT(AR71:AX71)=0,"",AVERAGE(AR71:AX71))</f>
        <v>28.25</v>
      </c>
      <c r="AZ71" s="394"/>
      <c r="BA71" s="1689">
        <v>28.5</v>
      </c>
      <c r="BB71" s="1681"/>
      <c r="BC71" s="1681"/>
      <c r="BD71" s="1681"/>
      <c r="BE71" s="1681"/>
      <c r="BF71" s="1681"/>
      <c r="BG71" s="1686"/>
      <c r="BH71" s="1688">
        <f t="array" ref="BH71">IF(COUNT(BA71:BG71)=0,"",AVERAGE(BA71:BG71))</f>
        <v>28.5</v>
      </c>
      <c r="BI71" s="394"/>
      <c r="BJ71" s="1689"/>
      <c r="BK71" s="1681"/>
      <c r="BL71" s="1681"/>
      <c r="BM71" s="1681"/>
      <c r="BN71" s="1681"/>
      <c r="BO71" s="1681"/>
      <c r="BP71" s="1686">
        <v>28.6</v>
      </c>
      <c r="BQ71" s="1688">
        <f t="array" ref="BQ71">IF(COUNT(BJ71:BP71)=0,"",AVERAGE(BJ71:BP71))</f>
        <v>28.6</v>
      </c>
      <c r="BR71" s="394"/>
      <c r="BS71" s="1689">
        <v>28.4</v>
      </c>
      <c r="BT71" s="1681">
        <v>28.7</v>
      </c>
      <c r="BU71" s="1681">
        <v>28.7</v>
      </c>
      <c r="BV71" s="1681">
        <v>28.6</v>
      </c>
      <c r="BW71" s="1681">
        <v>28.7</v>
      </c>
      <c r="BX71" s="1681">
        <v>28.7</v>
      </c>
      <c r="BY71" s="1686">
        <v>28.8</v>
      </c>
      <c r="BZ71" s="1687">
        <f t="array" ref="BZ71">IF(COUNT(BS71:BY71)=0,"",AVERAGE(BS71:BY71))</f>
        <v>28.657142857142855</v>
      </c>
      <c r="CA71" s="1685">
        <v>28.9</v>
      </c>
      <c r="CB71" s="1681">
        <v>29</v>
      </c>
      <c r="CC71" s="1681">
        <v>28.7</v>
      </c>
      <c r="CD71" s="1681">
        <v>28.8</v>
      </c>
      <c r="CE71" s="1681">
        <v>28.8</v>
      </c>
      <c r="CF71" s="1681">
        <v>29</v>
      </c>
      <c r="CG71" s="1686">
        <v>29.3</v>
      </c>
      <c r="CH71" s="1687">
        <f t="array" ref="CH71">IF(COUNT(CA71:CG71)=0,"",AVERAGE(CA71:CG71))</f>
        <v>28.928571428571427</v>
      </c>
      <c r="CI71" s="1685">
        <v>29</v>
      </c>
      <c r="CJ71" s="1681">
        <v>28.6</v>
      </c>
      <c r="CK71" s="1681">
        <v>28.8</v>
      </c>
      <c r="CL71" s="1681">
        <v>28.9</v>
      </c>
      <c r="CM71" s="1681">
        <v>28.7</v>
      </c>
      <c r="CN71" s="1681">
        <v>29</v>
      </c>
      <c r="CO71" s="1686">
        <v>29.2</v>
      </c>
      <c r="CP71" s="1687">
        <f t="array" ref="CP71">IF(COUNT(CI71:CO71)=0,"",AVERAGE(CI71:CO71))</f>
        <v>28.885714285714283</v>
      </c>
      <c r="CQ71" s="1685">
        <v>28.8</v>
      </c>
      <c r="CR71" s="1681">
        <v>29.6</v>
      </c>
      <c r="CS71" s="1681">
        <v>29.3</v>
      </c>
      <c r="CT71" s="1681">
        <v>29.3</v>
      </c>
      <c r="CU71" s="1681">
        <v>29.1</v>
      </c>
      <c r="CV71" s="1681">
        <v>29.3</v>
      </c>
      <c r="CW71" s="1686">
        <v>29.2</v>
      </c>
      <c r="CX71" s="1687">
        <f t="array" ref="CX71">IF(COUNT(CQ71:CW71)=0,"",AVERAGE(CQ71:CW71))</f>
        <v>29.228571428571428</v>
      </c>
      <c r="CY71" s="1685">
        <v>28.7</v>
      </c>
      <c r="CZ71" s="1681">
        <v>29.1</v>
      </c>
      <c r="DA71" s="1681">
        <v>29.2</v>
      </c>
      <c r="DB71" s="1681">
        <v>29.2</v>
      </c>
      <c r="DC71" s="1681">
        <v>29.2</v>
      </c>
      <c r="DD71" s="1681">
        <v>29</v>
      </c>
      <c r="DE71" s="1686"/>
      <c r="DF71" s="1688">
        <f t="array" ref="DF71">IF(COUNT(CY71:DE71)=0,"",AVERAGE(CY71:DE71))</f>
        <v>29.066666666666666</v>
      </c>
      <c r="DG71" s="394"/>
      <c r="DH71" s="1685"/>
      <c r="DI71" s="1681"/>
      <c r="DJ71" s="1681"/>
      <c r="DK71" s="1681"/>
      <c r="DL71" s="1681"/>
      <c r="DM71" s="1681"/>
      <c r="DN71" s="1686"/>
      <c r="DO71" s="1688" t="str">
        <f t="array" ref="DO71">IF(COUNT(DH71:DN71)=0,"",AVERAGE(DH71:DN71))</f>
        <v/>
      </c>
      <c r="DP71" s="394"/>
      <c r="DQ71" s="1685"/>
      <c r="DR71" s="1681"/>
      <c r="DS71" s="1681"/>
      <c r="DT71" s="1681"/>
      <c r="DU71" s="1681"/>
      <c r="DV71" s="1681"/>
      <c r="DW71" s="1686"/>
      <c r="DX71" s="1688" t="str">
        <f t="array" ref="DX71">IF(COUNT(DQ71:DW71)=0,"",AVERAGE(DQ71:DW71))</f>
        <v/>
      </c>
      <c r="DY71" s="394"/>
      <c r="DZ71" s="1685"/>
      <c r="EA71" s="1681"/>
      <c r="EB71" s="1681"/>
      <c r="EC71" s="1681"/>
      <c r="ED71" s="1681"/>
      <c r="EE71" s="1681"/>
      <c r="EF71" s="1686"/>
      <c r="EG71" s="1688" t="str">
        <f t="array" ref="EG71">IF(COUNT(DZ71:EF71)=0,"",AVERAGE(DZ71:EF71))</f>
        <v/>
      </c>
      <c r="EH71" s="394"/>
      <c r="EI71" s="1685"/>
      <c r="EJ71" s="1681"/>
      <c r="EK71" s="1681"/>
      <c r="EL71" s="1681"/>
      <c r="EM71" s="1681"/>
      <c r="EN71" s="1681"/>
      <c r="EO71" s="1686"/>
      <c r="EP71" s="1688" t="str">
        <f t="array" ref="EP71">IF(COUNT(EI71:EO71)=0,"",AVERAGE(EI71:EO71))</f>
        <v/>
      </c>
      <c r="EQ71" s="394"/>
    </row>
    <row r="72" spans="1:147" ht="18" customHeight="1">
      <c r="A72" s="1692" t="s">
        <v>184</v>
      </c>
      <c r="B72" s="1693"/>
      <c r="C72" s="1694"/>
      <c r="D72" s="1694"/>
      <c r="E72" s="1694"/>
      <c r="F72" s="1694"/>
      <c r="G72" s="1695"/>
      <c r="H72" s="1696" t="str">
        <f t="shared" si="47"/>
        <v/>
      </c>
      <c r="I72" s="394"/>
      <c r="J72" s="1693"/>
      <c r="K72" s="1697">
        <v>81</v>
      </c>
      <c r="L72" s="1698">
        <v>84</v>
      </c>
      <c r="M72" s="1698">
        <v>84.9</v>
      </c>
      <c r="N72" s="1698">
        <v>82</v>
      </c>
      <c r="O72" s="1699">
        <v>78.8</v>
      </c>
      <c r="P72" s="1700">
        <v>81</v>
      </c>
      <c r="Q72" s="1701">
        <f t="array" ref="Q72">IF(COUNT(J72:P72)=0,"",AVERAGE(J72:P72))</f>
        <v>81.95</v>
      </c>
      <c r="R72" s="394"/>
      <c r="S72" s="1702">
        <v>83.5</v>
      </c>
      <c r="T72" s="1697">
        <v>82.6</v>
      </c>
      <c r="U72" s="1697">
        <v>84</v>
      </c>
      <c r="V72" s="1697">
        <v>82</v>
      </c>
      <c r="W72" s="1697">
        <v>82.6</v>
      </c>
      <c r="X72" s="1697">
        <v>84.5</v>
      </c>
      <c r="Y72" s="1700">
        <v>83</v>
      </c>
      <c r="Z72" s="1703">
        <f t="array" ref="Z72">IF(COUNT(S72:Y72)=0,"",AVERAGE(S72:Y72))</f>
        <v>83.171428571428578</v>
      </c>
      <c r="AA72" s="1702"/>
      <c r="AB72" s="1697"/>
      <c r="AC72" s="1697"/>
      <c r="AD72" s="1697"/>
      <c r="AE72" s="1697"/>
      <c r="AF72" s="1697"/>
      <c r="AG72" s="1700">
        <v>84</v>
      </c>
      <c r="AH72" s="1704">
        <f t="array" ref="AH72">IF(COUNT(AA72:AG72)=0,"",AVERAGE(AA72:AG72))</f>
        <v>84</v>
      </c>
      <c r="AI72" s="1705"/>
      <c r="AJ72" s="1697"/>
      <c r="AK72" s="1697"/>
      <c r="AL72" s="1697"/>
      <c r="AM72" s="1697"/>
      <c r="AN72" s="1697"/>
      <c r="AO72" s="1700"/>
      <c r="AP72" s="1704" t="str">
        <f t="array" ref="AP72">IF(COUNT(AI72:AO72)=0,"",AVERAGE(AI72:AO72))</f>
        <v/>
      </c>
      <c r="AQ72" s="394"/>
      <c r="AR72" s="1705"/>
      <c r="AS72" s="1697">
        <v>83.8</v>
      </c>
      <c r="AT72" s="1697"/>
      <c r="AU72" s="1697"/>
      <c r="AV72" s="1697"/>
      <c r="AW72" s="1697">
        <v>82.1</v>
      </c>
      <c r="AX72" s="1700"/>
      <c r="AY72" s="1704">
        <f t="array" ref="AY72">IF(COUNT(AR72:AX72)=0,"",AVERAGE(AR72:AX72))</f>
        <v>82.949999999999989</v>
      </c>
      <c r="AZ72" s="394"/>
      <c r="BA72" s="1705">
        <v>85</v>
      </c>
      <c r="BB72" s="1697"/>
      <c r="BC72" s="1697"/>
      <c r="BD72" s="1697"/>
      <c r="BE72" s="1697"/>
      <c r="BF72" s="1697"/>
      <c r="BG72" s="1700"/>
      <c r="BH72" s="1704">
        <f t="array" ref="BH72">IF(COUNT(BA72:BG72)=0,"",AVERAGE(BA72:BG72))</f>
        <v>85</v>
      </c>
      <c r="BI72" s="394"/>
      <c r="BJ72" s="1705"/>
      <c r="BK72" s="1697"/>
      <c r="BL72" s="1697"/>
      <c r="BM72" s="1697"/>
      <c r="BN72" s="1697"/>
      <c r="BO72" s="1697"/>
      <c r="BP72" s="1700">
        <v>84.4</v>
      </c>
      <c r="BQ72" s="1704">
        <f t="array" ref="BQ72">IF(COUNT(BJ72:BP72)=0,"",AVERAGE(BJ72:BP72))</f>
        <v>84.4</v>
      </c>
      <c r="BR72" s="394"/>
      <c r="BS72" s="1705">
        <v>86.3</v>
      </c>
      <c r="BT72" s="1697">
        <v>86.7</v>
      </c>
      <c r="BU72" s="1697">
        <v>84</v>
      </c>
      <c r="BV72" s="1697">
        <v>84</v>
      </c>
      <c r="BW72" s="1697">
        <v>84.6</v>
      </c>
      <c r="BX72" s="1697">
        <v>84</v>
      </c>
      <c r="BY72" s="1700">
        <v>85.6</v>
      </c>
      <c r="BZ72" s="1703">
        <f t="array" ref="BZ72">IF(COUNT(BS72:BY72)=0,"",AVERAGE(BS72:BY72))</f>
        <v>85.028571428571439</v>
      </c>
      <c r="CA72" s="1702">
        <v>84.1</v>
      </c>
      <c r="CB72" s="1697">
        <v>84.6</v>
      </c>
      <c r="CC72" s="1697">
        <v>85</v>
      </c>
      <c r="CD72" s="1697">
        <v>83</v>
      </c>
      <c r="CE72" s="1697">
        <v>84.9</v>
      </c>
      <c r="CF72" s="1697">
        <v>84.2</v>
      </c>
      <c r="CG72" s="1700">
        <v>84</v>
      </c>
      <c r="CH72" s="1703">
        <f t="array" ref="CH72">IF(COUNT(CA72:CG72)=0,"",AVERAGE(CA72:CG72))</f>
        <v>84.257142857142853</v>
      </c>
      <c r="CI72" s="1702">
        <v>84.9</v>
      </c>
      <c r="CJ72" s="1697">
        <v>84.5</v>
      </c>
      <c r="CK72" s="1697">
        <v>83.4</v>
      </c>
      <c r="CL72" s="1697">
        <v>84.8</v>
      </c>
      <c r="CM72" s="1697">
        <v>84</v>
      </c>
      <c r="CN72" s="1697">
        <v>84.7</v>
      </c>
      <c r="CO72" s="1700">
        <v>85.7</v>
      </c>
      <c r="CP72" s="1703">
        <f t="array" ref="CP72">IF(COUNT(CI72:CO72)=0,"",AVERAGE(CI72:CO72))</f>
        <v>84.571428571428569</v>
      </c>
      <c r="CQ72" s="1702">
        <v>84.1</v>
      </c>
      <c r="CR72" s="1697">
        <v>84.5</v>
      </c>
      <c r="CS72" s="1697">
        <v>84.5</v>
      </c>
      <c r="CT72" s="1697">
        <v>83.5</v>
      </c>
      <c r="CU72" s="1697">
        <v>83.4</v>
      </c>
      <c r="CV72" s="1697">
        <v>84.2</v>
      </c>
      <c r="CW72" s="1700">
        <v>84.3</v>
      </c>
      <c r="CX72" s="1703">
        <f t="array" ref="CX72">IF(COUNT(CQ72:CW72)=0,"",AVERAGE(CQ72:CW72))</f>
        <v>84.071428571428569</v>
      </c>
      <c r="CY72" s="1702">
        <v>83.4</v>
      </c>
      <c r="CZ72" s="1697">
        <v>84.6</v>
      </c>
      <c r="DA72" s="1697">
        <v>84.3</v>
      </c>
      <c r="DB72" s="1697">
        <v>84.6</v>
      </c>
      <c r="DC72" s="1697">
        <v>85.3</v>
      </c>
      <c r="DD72" s="1697">
        <v>85</v>
      </c>
      <c r="DE72" s="1700"/>
      <c r="DF72" s="1704">
        <f t="array" ref="DF72">IF(COUNT(CY72:DE72)=0,"",AVERAGE(CY72:DE72))</f>
        <v>84.533333333333331</v>
      </c>
      <c r="DG72" s="394"/>
      <c r="DH72" s="1702"/>
      <c r="DI72" s="1697"/>
      <c r="DJ72" s="1697"/>
      <c r="DK72" s="1697"/>
      <c r="DL72" s="1697"/>
      <c r="DM72" s="1697"/>
      <c r="DN72" s="1700"/>
      <c r="DO72" s="1704" t="str">
        <f t="array" ref="DO72">IF(COUNT(DH72:DN72)=0,"",AVERAGE(DH72:DN72))</f>
        <v/>
      </c>
      <c r="DP72" s="394"/>
      <c r="DQ72" s="1702"/>
      <c r="DR72" s="1697"/>
      <c r="DS72" s="1697"/>
      <c r="DT72" s="1697"/>
      <c r="DU72" s="1697"/>
      <c r="DV72" s="1697"/>
      <c r="DW72" s="1700"/>
      <c r="DX72" s="1704" t="str">
        <f t="array" ref="DX72">IF(COUNT(DQ72:DW72)=0,"",AVERAGE(DQ72:DW72))</f>
        <v/>
      </c>
      <c r="DY72" s="394"/>
      <c r="DZ72" s="1702"/>
      <c r="EA72" s="1697"/>
      <c r="EB72" s="1697"/>
      <c r="EC72" s="1697"/>
      <c r="ED72" s="1697"/>
      <c r="EE72" s="1697"/>
      <c r="EF72" s="1700"/>
      <c r="EG72" s="1704" t="str">
        <f t="array" ref="EG72">IF(COUNT(DZ72:EF72)=0,"",AVERAGE(DZ72:EF72))</f>
        <v/>
      </c>
      <c r="EH72" s="394"/>
      <c r="EI72" s="1702"/>
      <c r="EJ72" s="1697"/>
      <c r="EK72" s="1697"/>
      <c r="EL72" s="1697"/>
      <c r="EM72" s="1697"/>
      <c r="EN72" s="1697"/>
      <c r="EO72" s="1700"/>
      <c r="EP72" s="1704" t="str">
        <f t="array" ref="EP72">IF(COUNT(EI72:EO72)=0,"",AVERAGE(EI72:EO72))</f>
        <v/>
      </c>
      <c r="EQ72" s="394"/>
    </row>
    <row r="73" spans="1:147" ht="18" customHeight="1">
      <c r="A73" s="1692" t="s">
        <v>185</v>
      </c>
      <c r="B73" s="1693"/>
      <c r="C73" s="1694"/>
      <c r="D73" s="1694"/>
      <c r="E73" s="1694"/>
      <c r="F73" s="1694"/>
      <c r="G73" s="1695"/>
      <c r="H73" s="1696" t="str">
        <f t="shared" si="47"/>
        <v/>
      </c>
      <c r="I73" s="394"/>
      <c r="J73" s="1693"/>
      <c r="K73" s="1697">
        <v>68</v>
      </c>
      <c r="L73" s="1698">
        <v>70</v>
      </c>
      <c r="M73" s="1698">
        <v>67.5</v>
      </c>
      <c r="N73" s="1698">
        <v>70.5</v>
      </c>
      <c r="O73" s="1698">
        <v>69.5</v>
      </c>
      <c r="P73" s="1706">
        <v>67.099999999999994</v>
      </c>
      <c r="Q73" s="1701">
        <f t="array" ref="Q73">IF(COUNT(J73:P73)=0,"",AVERAGE(J73:P73))</f>
        <v>68.766666666666666</v>
      </c>
      <c r="R73" s="394"/>
      <c r="S73" s="1702">
        <v>69</v>
      </c>
      <c r="T73" s="1697">
        <v>69.5</v>
      </c>
      <c r="U73" s="1697">
        <v>68.400000000000006</v>
      </c>
      <c r="V73" s="1697">
        <v>68.5</v>
      </c>
      <c r="W73" s="1697">
        <v>68.599999999999994</v>
      </c>
      <c r="X73" s="1697">
        <v>67.3</v>
      </c>
      <c r="Y73" s="1700">
        <v>68.599999999999994</v>
      </c>
      <c r="Z73" s="1703">
        <f t="array" ref="Z73">IF(COUNT(S73:Y73)=0,"",AVERAGE(S73:Y73))</f>
        <v>68.55714285714285</v>
      </c>
      <c r="AA73" s="1702"/>
      <c r="AB73" s="1697"/>
      <c r="AC73" s="1697"/>
      <c r="AD73" s="1697"/>
      <c r="AE73" s="1697"/>
      <c r="AF73" s="1697"/>
      <c r="AG73" s="1700">
        <v>71</v>
      </c>
      <c r="AH73" s="1704">
        <f t="array" ref="AH73">IF(COUNT(AA73:AG73)=0,"",AVERAGE(AA73:AG73))</f>
        <v>71</v>
      </c>
      <c r="AI73" s="1705"/>
      <c r="AJ73" s="1697"/>
      <c r="AK73" s="1697"/>
      <c r="AL73" s="1697"/>
      <c r="AM73" s="1697"/>
      <c r="AN73" s="1697"/>
      <c r="AO73" s="1700"/>
      <c r="AP73" s="1704" t="str">
        <f t="array" ref="AP73">IF(COUNT(AI73:AO73)=0,"",AVERAGE(AI73:AO73))</f>
        <v/>
      </c>
      <c r="AQ73" s="394"/>
      <c r="AR73" s="1705"/>
      <c r="AS73" s="1697">
        <v>70</v>
      </c>
      <c r="AT73" s="1697"/>
      <c r="AU73" s="1697"/>
      <c r="AV73" s="1697"/>
      <c r="AW73" s="1697">
        <v>70.599999999999994</v>
      </c>
      <c r="AX73" s="1700"/>
      <c r="AY73" s="1704">
        <f t="array" ref="AY73">IF(COUNT(AR73:AX73)=0,"",AVERAGE(AR73:AX73))</f>
        <v>70.3</v>
      </c>
      <c r="AZ73" s="394"/>
      <c r="BA73" s="1705">
        <v>69.2</v>
      </c>
      <c r="BB73" s="1697"/>
      <c r="BC73" s="1697"/>
      <c r="BD73" s="1697"/>
      <c r="BE73" s="1697"/>
      <c r="BF73" s="1697"/>
      <c r="BG73" s="1700"/>
      <c r="BH73" s="1704">
        <f t="array" ref="BH73">IF(COUNT(BA73:BG73)=0,"",AVERAGE(BA73:BG73))</f>
        <v>69.2</v>
      </c>
      <c r="BI73" s="394"/>
      <c r="BJ73" s="1705"/>
      <c r="BK73" s="1697"/>
      <c r="BL73" s="1697"/>
      <c r="BM73" s="1697"/>
      <c r="BN73" s="1697"/>
      <c r="BO73" s="1697"/>
      <c r="BP73" s="1700">
        <v>69</v>
      </c>
      <c r="BQ73" s="1704">
        <f t="array" ref="BQ73">IF(COUNT(BJ73:BP73)=0,"",AVERAGE(BJ73:BP73))</f>
        <v>69</v>
      </c>
      <c r="BR73" s="394"/>
      <c r="BS73" s="1705">
        <v>69</v>
      </c>
      <c r="BT73" s="1697">
        <v>69.900000000000006</v>
      </c>
      <c r="BU73" s="1697">
        <v>71.5</v>
      </c>
      <c r="BV73" s="1697">
        <v>69.599999999999994</v>
      </c>
      <c r="BW73" s="1697">
        <v>70.7</v>
      </c>
      <c r="BX73" s="1697">
        <v>69.599999999999994</v>
      </c>
      <c r="BY73" s="1700">
        <v>71</v>
      </c>
      <c r="BZ73" s="1703">
        <f t="array" ref="BZ73">IF(COUNT(BS73:BY73)=0,"",AVERAGE(BS73:BY73))</f>
        <v>70.185714285714283</v>
      </c>
      <c r="CA73" s="1702">
        <v>70.5</v>
      </c>
      <c r="CB73" s="1697">
        <v>69.5</v>
      </c>
      <c r="CC73" s="1697">
        <v>69.400000000000006</v>
      </c>
      <c r="CD73" s="1697">
        <v>69</v>
      </c>
      <c r="CE73" s="1697">
        <v>70.400000000000006</v>
      </c>
      <c r="CF73" s="1697">
        <v>70</v>
      </c>
      <c r="CG73" s="1700">
        <v>69.8</v>
      </c>
      <c r="CH73" s="1703">
        <f t="array" ref="CH73">IF(COUNT(CA73:CG73)=0,"",AVERAGE(CA73:CG73))</f>
        <v>69.8</v>
      </c>
      <c r="CI73" s="1702">
        <v>69.5</v>
      </c>
      <c r="CJ73" s="1697">
        <v>69.5</v>
      </c>
      <c r="CK73" s="1697">
        <v>69.599999999999994</v>
      </c>
      <c r="CL73" s="1697">
        <v>69.3</v>
      </c>
      <c r="CM73" s="1697">
        <v>71</v>
      </c>
      <c r="CN73" s="1697">
        <v>70.900000000000006</v>
      </c>
      <c r="CO73" s="1700">
        <v>71.099999999999994</v>
      </c>
      <c r="CP73" s="1703">
        <f t="array" ref="CP73">IF(COUNT(CI73:CO73)=0,"",AVERAGE(CI73:CO73))</f>
        <v>70.128571428571419</v>
      </c>
      <c r="CQ73" s="1702">
        <v>70.5</v>
      </c>
      <c r="CR73" s="1697">
        <v>71.3</v>
      </c>
      <c r="CS73" s="1697">
        <v>72</v>
      </c>
      <c r="CT73" s="1697">
        <v>72</v>
      </c>
      <c r="CU73" s="1697">
        <v>71.900000000000006</v>
      </c>
      <c r="CV73" s="1697">
        <v>71</v>
      </c>
      <c r="CW73" s="1700">
        <v>70</v>
      </c>
      <c r="CX73" s="1703">
        <f t="array" ref="CX73">IF(COUNT(CQ73:CW73)=0,"",AVERAGE(CQ73:CW73))</f>
        <v>71.242857142857147</v>
      </c>
      <c r="CY73" s="1702">
        <v>71.400000000000006</v>
      </c>
      <c r="CZ73" s="1697">
        <v>73.8</v>
      </c>
      <c r="DA73" s="1697">
        <v>73.8</v>
      </c>
      <c r="DB73" s="1697">
        <v>72.900000000000006</v>
      </c>
      <c r="DC73" s="1697">
        <v>72.5</v>
      </c>
      <c r="DD73" s="1697">
        <v>74</v>
      </c>
      <c r="DE73" s="1700"/>
      <c r="DF73" s="1704">
        <f t="array" ref="DF73">IF(COUNT(CY73:DE73)=0,"",AVERAGE(CY73:DE73))</f>
        <v>73.066666666666663</v>
      </c>
      <c r="DG73" s="394"/>
      <c r="DH73" s="1702"/>
      <c r="DI73" s="1697"/>
      <c r="DJ73" s="1697"/>
      <c r="DK73" s="1697"/>
      <c r="DL73" s="1697"/>
      <c r="DM73" s="1697"/>
      <c r="DN73" s="1700"/>
      <c r="DO73" s="1704" t="str">
        <f t="array" ref="DO73">IF(COUNT(DH73:DN73)=0,"",AVERAGE(DH73:DN73))</f>
        <v/>
      </c>
      <c r="DP73" s="394"/>
      <c r="DQ73" s="1702"/>
      <c r="DR73" s="1697"/>
      <c r="DS73" s="1697"/>
      <c r="DT73" s="1697"/>
      <c r="DU73" s="1697"/>
      <c r="DV73" s="1697"/>
      <c r="DW73" s="1700"/>
      <c r="DX73" s="1704" t="str">
        <f t="array" ref="DX73">IF(COUNT(DQ73:DW73)=0,"",AVERAGE(DQ73:DW73))</f>
        <v/>
      </c>
      <c r="DY73" s="394"/>
      <c r="DZ73" s="1702"/>
      <c r="EA73" s="1697"/>
      <c r="EB73" s="1697"/>
      <c r="EC73" s="1697"/>
      <c r="ED73" s="1697"/>
      <c r="EE73" s="1697"/>
      <c r="EF73" s="1700"/>
      <c r="EG73" s="1704" t="str">
        <f t="array" ref="EG73">IF(COUNT(DZ73:EF73)=0,"",AVERAGE(DZ73:EF73))</f>
        <v/>
      </c>
      <c r="EH73" s="394"/>
      <c r="EI73" s="1702"/>
      <c r="EJ73" s="1697"/>
      <c r="EK73" s="1697"/>
      <c r="EL73" s="1697"/>
      <c r="EM73" s="1697"/>
      <c r="EN73" s="1697"/>
      <c r="EO73" s="1700"/>
      <c r="EP73" s="1704" t="str">
        <f t="array" ref="EP73">IF(COUNT(EI73:EO73)=0,"",AVERAGE(EI73:EO73))</f>
        <v/>
      </c>
      <c r="EQ73" s="394"/>
    </row>
    <row r="74" spans="1:147" ht="18" customHeight="1">
      <c r="A74" s="1707" t="s">
        <v>186</v>
      </c>
      <c r="B74" s="1708"/>
      <c r="C74" s="1709"/>
      <c r="D74" s="1709"/>
      <c r="E74" s="1709"/>
      <c r="F74" s="1709"/>
      <c r="G74" s="1710"/>
      <c r="H74" s="1711" t="str">
        <f t="shared" si="47"/>
        <v/>
      </c>
      <c r="I74" s="394"/>
      <c r="J74" s="1708"/>
      <c r="K74" s="1712">
        <v>50.5</v>
      </c>
      <c r="L74" s="1713">
        <v>49.8</v>
      </c>
      <c r="M74" s="1713">
        <v>48</v>
      </c>
      <c r="N74" s="1713">
        <v>49.2</v>
      </c>
      <c r="O74" s="1713">
        <v>50</v>
      </c>
      <c r="P74" s="1714">
        <v>50.7</v>
      </c>
      <c r="Q74" s="1715">
        <f t="array" ref="Q74">IF(COUNT(J74:P74)=0,"",AVERAGE(J74:P74))</f>
        <v>49.699999999999996</v>
      </c>
      <c r="R74" s="394"/>
      <c r="S74" s="1716">
        <v>49.8</v>
      </c>
      <c r="T74" s="1712">
        <v>50.1</v>
      </c>
      <c r="U74" s="1712">
        <v>50.4</v>
      </c>
      <c r="V74" s="1712">
        <v>50</v>
      </c>
      <c r="W74" s="1712">
        <v>50.7</v>
      </c>
      <c r="X74" s="1712">
        <v>50.9</v>
      </c>
      <c r="Y74" s="1717">
        <v>51</v>
      </c>
      <c r="Z74" s="1718">
        <f t="array" ref="Z74">IF(COUNT(S74:Y74)=0,"",AVERAGE(S74:Y74))</f>
        <v>50.414285714285711</v>
      </c>
      <c r="AA74" s="1716"/>
      <c r="AB74" s="1712"/>
      <c r="AC74" s="1712"/>
      <c r="AD74" s="1712"/>
      <c r="AE74" s="1712"/>
      <c r="AF74" s="1712"/>
      <c r="AG74" s="1717">
        <v>50.5</v>
      </c>
      <c r="AH74" s="1719">
        <f t="array" ref="AH74">IF(COUNT(AA74:AG74)=0,"",AVERAGE(AA74:AG74))</f>
        <v>50.5</v>
      </c>
      <c r="AI74" s="1720"/>
      <c r="AJ74" s="1712"/>
      <c r="AK74" s="1712"/>
      <c r="AL74" s="1712"/>
      <c r="AM74" s="1712"/>
      <c r="AN74" s="1712"/>
      <c r="AO74" s="1717"/>
      <c r="AP74" s="1721" t="str">
        <f t="array" ref="AP74">IF(COUNT(AI74:AO74)=0,"",AVERAGE(AI74:AO74))</f>
        <v/>
      </c>
      <c r="AQ74" s="394"/>
      <c r="AR74" s="1720"/>
      <c r="AS74" s="1712">
        <v>51</v>
      </c>
      <c r="AT74" s="1712"/>
      <c r="AU74" s="1712"/>
      <c r="AV74" s="1712"/>
      <c r="AW74" s="1712">
        <v>51.3</v>
      </c>
      <c r="AX74" s="1717"/>
      <c r="AY74" s="1721">
        <f t="array" ref="AY74">IF(COUNT(AR74:AX74)=0,"",AVERAGE(AR74:AX74))</f>
        <v>51.15</v>
      </c>
      <c r="AZ74" s="394"/>
      <c r="BA74" s="1720">
        <v>51</v>
      </c>
      <c r="BB74" s="1712"/>
      <c r="BC74" s="1712"/>
      <c r="BD74" s="1712"/>
      <c r="BE74" s="1712"/>
      <c r="BF74" s="1712"/>
      <c r="BG74" s="1717"/>
      <c r="BH74" s="1721">
        <f t="array" ref="BH74">IF(COUNT(BA74:BG74)=0,"",AVERAGE(BA74:BG74))</f>
        <v>51</v>
      </c>
      <c r="BI74" s="394"/>
      <c r="BJ74" s="1720"/>
      <c r="BK74" s="1712"/>
      <c r="BL74" s="1712"/>
      <c r="BM74" s="1712"/>
      <c r="BN74" s="1712"/>
      <c r="BO74" s="1712"/>
      <c r="BP74" s="1717">
        <v>51.2</v>
      </c>
      <c r="BQ74" s="1721">
        <f t="array" ref="BQ74">IF(COUNT(BJ74:BP74)=0,"",AVERAGE(BJ74:BP74))</f>
        <v>51.2</v>
      </c>
      <c r="BR74" s="394"/>
      <c r="BS74" s="1720">
        <v>51.5</v>
      </c>
      <c r="BT74" s="1712">
        <v>52</v>
      </c>
      <c r="BU74" s="1712">
        <v>51.7</v>
      </c>
      <c r="BV74" s="1712">
        <v>51.8</v>
      </c>
      <c r="BW74" s="1712">
        <v>51.9</v>
      </c>
      <c r="BX74" s="1712">
        <v>52.1</v>
      </c>
      <c r="BY74" s="1717">
        <v>52.6</v>
      </c>
      <c r="BZ74" s="1718">
        <f t="array" ref="BZ74">IF(COUNT(BS74:BY74)=0,"",AVERAGE(BS74:BY74))</f>
        <v>51.942857142857143</v>
      </c>
      <c r="CA74" s="1716">
        <v>52.3</v>
      </c>
      <c r="CB74" s="1712">
        <v>51.8</v>
      </c>
      <c r="CC74" s="1712">
        <v>51.5</v>
      </c>
      <c r="CD74" s="1712">
        <v>52.1</v>
      </c>
      <c r="CE74" s="1712">
        <v>52</v>
      </c>
      <c r="CF74" s="1712">
        <v>52.1</v>
      </c>
      <c r="CG74" s="1717">
        <v>52.3</v>
      </c>
      <c r="CH74" s="1718">
        <f t="array" ref="CH74">IF(COUNT(CA74:CG74)=0,"",AVERAGE(CA74:CG74))</f>
        <v>52.01428571428572</v>
      </c>
      <c r="CI74" s="1716">
        <v>52.8</v>
      </c>
      <c r="CJ74" s="1712">
        <v>52.1</v>
      </c>
      <c r="CK74" s="1712">
        <v>52.4</v>
      </c>
      <c r="CL74" s="1712">
        <v>52</v>
      </c>
      <c r="CM74" s="1712">
        <v>53.3</v>
      </c>
      <c r="CN74" s="1712">
        <v>53</v>
      </c>
      <c r="CO74" s="1717">
        <v>52.6</v>
      </c>
      <c r="CP74" s="1718">
        <f t="array" ref="CP74">IF(COUNT(CI74:CO74)=0,"",AVERAGE(CI74:CO74))</f>
        <v>52.600000000000009</v>
      </c>
      <c r="CQ74" s="1716">
        <v>52.4</v>
      </c>
      <c r="CR74" s="1712">
        <v>53</v>
      </c>
      <c r="CS74" s="1712">
        <v>53</v>
      </c>
      <c r="CT74" s="1712">
        <v>52.8</v>
      </c>
      <c r="CU74" s="1712">
        <v>52.5</v>
      </c>
      <c r="CV74" s="1712">
        <v>53</v>
      </c>
      <c r="CW74" s="1717">
        <v>53.5</v>
      </c>
      <c r="CX74" s="1718">
        <f t="array" ref="CX74">IF(COUNT(CQ74:CW74)=0,"",AVERAGE(CQ74:CW74))</f>
        <v>52.885714285714286</v>
      </c>
      <c r="CY74" s="1716">
        <v>52.3</v>
      </c>
      <c r="CZ74" s="1712">
        <v>52.9</v>
      </c>
      <c r="DA74" s="1712">
        <v>52.1</v>
      </c>
      <c r="DB74" s="1712">
        <v>53.1</v>
      </c>
      <c r="DC74" s="1712">
        <v>53</v>
      </c>
      <c r="DD74" s="1712">
        <v>52.7</v>
      </c>
      <c r="DE74" s="1717"/>
      <c r="DF74" s="1721">
        <f t="array" ref="DF74">IF(COUNT(CY74:DE74)=0,"",AVERAGE(CY74:DE74))</f>
        <v>52.68333333333333</v>
      </c>
      <c r="DG74" s="394"/>
      <c r="DH74" s="1716"/>
      <c r="DI74" s="1712"/>
      <c r="DJ74" s="1712"/>
      <c r="DK74" s="1712"/>
      <c r="DL74" s="1712"/>
      <c r="DM74" s="1712"/>
      <c r="DN74" s="1717"/>
      <c r="DO74" s="1721" t="str">
        <f t="array" ref="DO74">IF(COUNT(DH74:DN74)=0,"",AVERAGE(DH74:DN74))</f>
        <v/>
      </c>
      <c r="DP74" s="394"/>
      <c r="DQ74" s="1716"/>
      <c r="DR74" s="1712"/>
      <c r="DS74" s="1712"/>
      <c r="DT74" s="1712"/>
      <c r="DU74" s="1712"/>
      <c r="DV74" s="1712"/>
      <c r="DW74" s="1717"/>
      <c r="DX74" s="1721" t="str">
        <f t="array" ref="DX74">IF(COUNT(DQ74:DW74)=0,"",AVERAGE(DQ74:DW74))</f>
        <v/>
      </c>
      <c r="DY74" s="394"/>
      <c r="DZ74" s="1716"/>
      <c r="EA74" s="1712"/>
      <c r="EB74" s="1712"/>
      <c r="EC74" s="1712"/>
      <c r="ED74" s="1712"/>
      <c r="EE74" s="1712"/>
      <c r="EF74" s="1717"/>
      <c r="EG74" s="1721" t="str">
        <f t="array" ref="EG74">IF(COUNT(DZ74:EF74)=0,"",AVERAGE(DZ74:EF74))</f>
        <v/>
      </c>
      <c r="EH74" s="394"/>
      <c r="EI74" s="1716"/>
      <c r="EJ74" s="1712"/>
      <c r="EK74" s="1712"/>
      <c r="EL74" s="1712"/>
      <c r="EM74" s="1712"/>
      <c r="EN74" s="1712"/>
      <c r="EO74" s="1717"/>
      <c r="EP74" s="1721" t="str">
        <f t="array" ref="EP74">IF(COUNT(EI74:EO74)=0,"",AVERAGE(EI74:EO74))</f>
        <v/>
      </c>
      <c r="EQ74" s="394"/>
    </row>
    <row r="75" spans="1:147" ht="18" customHeight="1">
      <c r="A75" s="1707" t="s">
        <v>187</v>
      </c>
      <c r="B75" s="1708"/>
      <c r="C75" s="1709"/>
      <c r="D75" s="1709"/>
      <c r="E75" s="1709"/>
      <c r="F75" s="1709"/>
      <c r="G75" s="1710"/>
      <c r="H75" s="1711" t="str">
        <f t="shared" si="47"/>
        <v/>
      </c>
      <c r="I75" s="394"/>
      <c r="J75" s="1708"/>
      <c r="K75" s="1712">
        <v>49.5</v>
      </c>
      <c r="L75" s="1712">
        <v>49.5</v>
      </c>
      <c r="M75" s="1712">
        <v>49.5</v>
      </c>
      <c r="N75" s="1722">
        <v>49.7</v>
      </c>
      <c r="O75" s="1722">
        <v>52.3</v>
      </c>
      <c r="P75" s="1714">
        <v>50.5</v>
      </c>
      <c r="Q75" s="1715">
        <f t="array" ref="Q75">IF(COUNT(J75:P75)=0,"",AVERAGE(J75:P75))</f>
        <v>50.166666666666664</v>
      </c>
      <c r="R75" s="394"/>
      <c r="S75" s="1716">
        <v>49.8</v>
      </c>
      <c r="T75" s="1712">
        <v>50.3</v>
      </c>
      <c r="U75" s="1712">
        <v>51</v>
      </c>
      <c r="V75" s="1712">
        <v>50.6</v>
      </c>
      <c r="W75" s="1712">
        <v>50.9</v>
      </c>
      <c r="X75" s="1712">
        <v>51.6</v>
      </c>
      <c r="Y75" s="1717">
        <v>52</v>
      </c>
      <c r="Z75" s="1718">
        <f t="array" ref="Z75">IF(COUNT(S75:Y75)=0,"",AVERAGE(S75:Y75))</f>
        <v>50.885714285714286</v>
      </c>
      <c r="AA75" s="1716"/>
      <c r="AB75" s="1712"/>
      <c r="AC75" s="1712"/>
      <c r="AD75" s="1712"/>
      <c r="AE75" s="1712"/>
      <c r="AF75" s="1712"/>
      <c r="AG75" s="1717">
        <v>51.1</v>
      </c>
      <c r="AH75" s="1719">
        <f t="array" ref="AH75">IF(COUNT(AA75:AG75)=0,"",AVERAGE(AA75:AG75))</f>
        <v>51.1</v>
      </c>
      <c r="AI75" s="1720"/>
      <c r="AJ75" s="1712"/>
      <c r="AK75" s="1712"/>
      <c r="AL75" s="1712"/>
      <c r="AM75" s="1712"/>
      <c r="AN75" s="1712"/>
      <c r="AO75" s="1717"/>
      <c r="AP75" s="1721" t="str">
        <f t="array" ref="AP75">IF(COUNT(AI75:AO75)=0,"",AVERAGE(AI75:AO75))</f>
        <v/>
      </c>
      <c r="AQ75" s="394"/>
      <c r="AR75" s="1720"/>
      <c r="AS75" s="1712">
        <v>52.1</v>
      </c>
      <c r="AT75" s="1712"/>
      <c r="AU75" s="1712"/>
      <c r="AV75" s="1712"/>
      <c r="AW75" s="1712">
        <v>53.4</v>
      </c>
      <c r="AX75" s="1717"/>
      <c r="AY75" s="1721">
        <f t="array" ref="AY75">IF(COUNT(AR75:AX75)=0,"",AVERAGE(AR75:AX75))</f>
        <v>52.75</v>
      </c>
      <c r="AZ75" s="394"/>
      <c r="BA75" s="1720">
        <v>52.2</v>
      </c>
      <c r="BB75" s="1712"/>
      <c r="BC75" s="1712"/>
      <c r="BD75" s="1712"/>
      <c r="BE75" s="1712"/>
      <c r="BF75" s="1712"/>
      <c r="BG75" s="1717"/>
      <c r="BH75" s="1721">
        <f t="array" ref="BH75">IF(COUNT(BA75:BG75)=0,"",AVERAGE(BA75:BG75))</f>
        <v>52.2</v>
      </c>
      <c r="BI75" s="394"/>
      <c r="BJ75" s="1720"/>
      <c r="BK75" s="1712"/>
      <c r="BL75" s="1712"/>
      <c r="BM75" s="1712"/>
      <c r="BN75" s="1712"/>
      <c r="BO75" s="1712"/>
      <c r="BP75" s="1717">
        <v>52</v>
      </c>
      <c r="BQ75" s="1721">
        <f t="array" ref="BQ75">IF(COUNT(BJ75:BP75)=0,"",AVERAGE(BJ75:BP75))</f>
        <v>52</v>
      </c>
      <c r="BR75" s="394"/>
      <c r="BS75" s="1720">
        <v>53</v>
      </c>
      <c r="BT75" s="1712">
        <v>53</v>
      </c>
      <c r="BU75" s="1712">
        <v>52.4</v>
      </c>
      <c r="BV75" s="1712">
        <v>52.3</v>
      </c>
      <c r="BW75" s="1712">
        <v>53.3</v>
      </c>
      <c r="BX75" s="1712">
        <v>52.7</v>
      </c>
      <c r="BY75" s="1717">
        <v>52.6</v>
      </c>
      <c r="BZ75" s="1718">
        <f t="array" ref="BZ75">IF(COUNT(BS75:BY75)=0,"",AVERAGE(BS75:BY75))</f>
        <v>52.75714285714286</v>
      </c>
      <c r="CA75" s="1716">
        <v>52.9</v>
      </c>
      <c r="CB75" s="1712">
        <v>53</v>
      </c>
      <c r="CC75" s="1712">
        <v>52.6</v>
      </c>
      <c r="CD75" s="1712">
        <v>52.9</v>
      </c>
      <c r="CE75" s="1712">
        <v>52.9</v>
      </c>
      <c r="CF75" s="1712">
        <v>52.9</v>
      </c>
      <c r="CG75" s="1717">
        <v>52.9</v>
      </c>
      <c r="CH75" s="1718">
        <f t="array" ref="CH75">IF(COUNT(CA75:CG75)=0,"",AVERAGE(CA75:CG75))</f>
        <v>52.871428571428567</v>
      </c>
      <c r="CI75" s="1716">
        <v>53</v>
      </c>
      <c r="CJ75" s="1712">
        <v>52.5</v>
      </c>
      <c r="CK75" s="1712">
        <v>53.4</v>
      </c>
      <c r="CL75" s="1712">
        <v>52.9</v>
      </c>
      <c r="CM75" s="1712">
        <v>53.7</v>
      </c>
      <c r="CN75" s="1712">
        <v>54</v>
      </c>
      <c r="CO75" s="1717">
        <v>53.4</v>
      </c>
      <c r="CP75" s="1718">
        <f t="array" ref="CP75">IF(COUNT(CI75:CO75)=0,"",AVERAGE(CI75:CO75))</f>
        <v>53.271428571428565</v>
      </c>
      <c r="CQ75" s="1716">
        <v>53.1</v>
      </c>
      <c r="CR75" s="1712">
        <v>53.5</v>
      </c>
      <c r="CS75" s="1712">
        <v>54</v>
      </c>
      <c r="CT75" s="1712">
        <v>53.9</v>
      </c>
      <c r="CU75" s="1712">
        <v>53.5</v>
      </c>
      <c r="CV75" s="1712">
        <v>54.1</v>
      </c>
      <c r="CW75" s="1717">
        <v>53.5</v>
      </c>
      <c r="CX75" s="1718">
        <f t="array" ref="CX75">IF(COUNT(CQ75:CW75)=0,"",AVERAGE(CQ75:CW75))</f>
        <v>53.657142857142858</v>
      </c>
      <c r="CY75" s="1716">
        <v>53.9</v>
      </c>
      <c r="CZ75" s="1712">
        <v>53.5</v>
      </c>
      <c r="DA75" s="1712">
        <v>53.4</v>
      </c>
      <c r="DB75" s="1712">
        <v>53.5</v>
      </c>
      <c r="DC75" s="1712">
        <v>54.4</v>
      </c>
      <c r="DD75" s="1712">
        <v>52.9</v>
      </c>
      <c r="DE75" s="1717"/>
      <c r="DF75" s="1721">
        <f t="array" ref="DF75">IF(COUNT(CY75:DE75)=0,"",AVERAGE(CY75:DE75))</f>
        <v>53.599999999999994</v>
      </c>
      <c r="DG75" s="394"/>
      <c r="DH75" s="1716"/>
      <c r="DI75" s="1712"/>
      <c r="DJ75" s="1712"/>
      <c r="DK75" s="1712"/>
      <c r="DL75" s="1712"/>
      <c r="DM75" s="1712"/>
      <c r="DN75" s="1717"/>
      <c r="DO75" s="1721" t="str">
        <f t="array" ref="DO75">IF(COUNT(DH75:DN75)=0,"",AVERAGE(DH75:DN75))</f>
        <v/>
      </c>
      <c r="DP75" s="394"/>
      <c r="DQ75" s="1716"/>
      <c r="DR75" s="1712"/>
      <c r="DS75" s="1712"/>
      <c r="DT75" s="1712"/>
      <c r="DU75" s="1712"/>
      <c r="DV75" s="1712"/>
      <c r="DW75" s="1717"/>
      <c r="DX75" s="1721" t="str">
        <f t="array" ref="DX75">IF(COUNT(DQ75:DW75)=0,"",AVERAGE(DQ75:DW75))</f>
        <v/>
      </c>
      <c r="DY75" s="394"/>
      <c r="DZ75" s="1716"/>
      <c r="EA75" s="1712"/>
      <c r="EB75" s="1712"/>
      <c r="EC75" s="1712"/>
      <c r="ED75" s="1712"/>
      <c r="EE75" s="1712"/>
      <c r="EF75" s="1717"/>
      <c r="EG75" s="1721" t="str">
        <f t="array" ref="EG75">IF(COUNT(DZ75:EF75)=0,"",AVERAGE(DZ75:EF75))</f>
        <v/>
      </c>
      <c r="EH75" s="394"/>
      <c r="EI75" s="1716"/>
      <c r="EJ75" s="1712"/>
      <c r="EK75" s="1712"/>
      <c r="EL75" s="1712"/>
      <c r="EM75" s="1712"/>
      <c r="EN75" s="1712"/>
      <c r="EO75" s="1717"/>
      <c r="EP75" s="1721" t="str">
        <f t="array" ref="EP75">IF(COUNT(EI75:EO75)=0,"",AVERAGE(EI75:EO75))</f>
        <v/>
      </c>
      <c r="EQ75" s="394"/>
    </row>
    <row r="76" spans="1:147" ht="18" customHeight="1">
      <c r="A76" s="1707" t="s">
        <v>188</v>
      </c>
      <c r="B76" s="1708"/>
      <c r="C76" s="1709"/>
      <c r="D76" s="1709"/>
      <c r="E76" s="1709"/>
      <c r="F76" s="1709"/>
      <c r="G76" s="1710"/>
      <c r="H76" s="1711" t="str">
        <f t="shared" si="47"/>
        <v/>
      </c>
      <c r="I76" s="394"/>
      <c r="J76" s="1708"/>
      <c r="K76" s="1712">
        <v>33.700000000000003</v>
      </c>
      <c r="L76" s="1713">
        <v>32.799999999999997</v>
      </c>
      <c r="M76" s="1713">
        <v>32</v>
      </c>
      <c r="N76" s="1713">
        <v>32.9</v>
      </c>
      <c r="O76" s="1713">
        <v>32.5</v>
      </c>
      <c r="P76" s="1723">
        <v>31.6</v>
      </c>
      <c r="Q76" s="1715">
        <f t="array" ref="Q76">IF(COUNT(J76:P76)=0,"",AVERAGE(J76:P76))</f>
        <v>32.583333333333336</v>
      </c>
      <c r="R76" s="394"/>
      <c r="S76" s="1716">
        <v>32.9</v>
      </c>
      <c r="T76" s="1712">
        <v>32.200000000000003</v>
      </c>
      <c r="U76" s="1712">
        <v>32.6</v>
      </c>
      <c r="V76" s="1712">
        <v>32.5</v>
      </c>
      <c r="W76" s="1712">
        <v>33</v>
      </c>
      <c r="X76" s="1712">
        <v>32</v>
      </c>
      <c r="Y76" s="1717">
        <v>32.299999999999997</v>
      </c>
      <c r="Z76" s="1718">
        <f t="array" ref="Z76">IF(COUNT(S76:Y76)=0,"",AVERAGE(S76:Y76))</f>
        <v>32.5</v>
      </c>
      <c r="AA76" s="1716"/>
      <c r="AB76" s="1712"/>
      <c r="AC76" s="1712"/>
      <c r="AD76" s="1712"/>
      <c r="AE76" s="1712"/>
      <c r="AF76" s="1712"/>
      <c r="AG76" s="1717">
        <v>33.1</v>
      </c>
      <c r="AH76" s="1721">
        <f t="array" ref="AH76">IF(COUNT(AA76:AG76)=0,"",AVERAGE(AA76:AG76))</f>
        <v>33.1</v>
      </c>
      <c r="AI76" s="1720"/>
      <c r="AJ76" s="1712"/>
      <c r="AK76" s="1712"/>
      <c r="AL76" s="1712"/>
      <c r="AM76" s="1712"/>
      <c r="AN76" s="1712"/>
      <c r="AO76" s="1717"/>
      <c r="AP76" s="1721" t="str">
        <f t="array" ref="AP76">IF(COUNT(AI76:AO76)=0,"",AVERAGE(AI76:AO76))</f>
        <v/>
      </c>
      <c r="AQ76" s="394"/>
      <c r="AR76" s="1720"/>
      <c r="AS76" s="1712">
        <v>32.5</v>
      </c>
      <c r="AT76" s="1712"/>
      <c r="AU76" s="1712"/>
      <c r="AV76" s="1712"/>
      <c r="AW76" s="1712">
        <v>33.299999999999997</v>
      </c>
      <c r="AX76" s="1717"/>
      <c r="AY76" s="1721">
        <f t="array" ref="AY76">IF(COUNT(AR76:AX76)=0,"",AVERAGE(AR76:AX76))</f>
        <v>32.9</v>
      </c>
      <c r="AZ76" s="394"/>
      <c r="BA76" s="1720">
        <v>32.5</v>
      </c>
      <c r="BB76" s="1712"/>
      <c r="BC76" s="1712"/>
      <c r="BD76" s="1712"/>
      <c r="BE76" s="1712"/>
      <c r="BF76" s="1712"/>
      <c r="BG76" s="1717"/>
      <c r="BH76" s="1721">
        <f t="array" ref="BH76">IF(COUNT(BA76:BG76)=0,"",AVERAGE(BA76:BG76))</f>
        <v>32.5</v>
      </c>
      <c r="BI76" s="394"/>
      <c r="BJ76" s="1720"/>
      <c r="BK76" s="1712"/>
      <c r="BL76" s="1712"/>
      <c r="BM76" s="1712"/>
      <c r="BN76" s="1712"/>
      <c r="BO76" s="1712"/>
      <c r="BP76" s="1717">
        <v>32.6</v>
      </c>
      <c r="BQ76" s="1721">
        <f t="array" ref="BQ76">IF(COUNT(BJ76:BP76)=0,"",AVERAGE(BJ76:BP76))</f>
        <v>32.6</v>
      </c>
      <c r="BR76" s="394"/>
      <c r="BS76" s="1720">
        <v>32.6</v>
      </c>
      <c r="BT76" s="1712">
        <v>33</v>
      </c>
      <c r="BU76" s="1712">
        <v>33</v>
      </c>
      <c r="BV76" s="1712">
        <v>32.9</v>
      </c>
      <c r="BW76" s="1712">
        <v>33</v>
      </c>
      <c r="BX76" s="1712">
        <v>32.9</v>
      </c>
      <c r="BY76" s="1717">
        <v>33</v>
      </c>
      <c r="BZ76" s="1718">
        <f t="array" ref="BZ76">IF(COUNT(BS76:BY76)=0,"",AVERAGE(BS76:BY76))</f>
        <v>32.914285714285718</v>
      </c>
      <c r="CA76" s="1716">
        <v>32.9</v>
      </c>
      <c r="CB76" s="1712">
        <v>32.9</v>
      </c>
      <c r="CC76" s="1712">
        <v>33</v>
      </c>
      <c r="CD76" s="1712">
        <v>32.9</v>
      </c>
      <c r="CE76" s="1712">
        <v>33</v>
      </c>
      <c r="CF76" s="1712">
        <v>33.4</v>
      </c>
      <c r="CG76" s="1717">
        <v>33</v>
      </c>
      <c r="CH76" s="1718">
        <f t="array" ref="CH76">IF(COUNT(CA76:CG76)=0,"",AVERAGE(CA76:CG76))</f>
        <v>33.014285714285712</v>
      </c>
      <c r="CI76" s="1716">
        <v>33</v>
      </c>
      <c r="CJ76" s="1712">
        <v>32.6</v>
      </c>
      <c r="CK76" s="1712">
        <v>33</v>
      </c>
      <c r="CL76" s="1712">
        <v>33</v>
      </c>
      <c r="CM76" s="1712">
        <v>33.1</v>
      </c>
      <c r="CN76" s="1712">
        <v>33.200000000000003</v>
      </c>
      <c r="CO76" s="1717">
        <v>33</v>
      </c>
      <c r="CP76" s="1718">
        <f t="array" ref="CP76">IF(COUNT(CI76:CO76)=0,"",AVERAGE(CI76:CO76))</f>
        <v>32.98571428571428</v>
      </c>
      <c r="CQ76" s="1716">
        <v>33</v>
      </c>
      <c r="CR76" s="1712">
        <v>33</v>
      </c>
      <c r="CS76" s="1712">
        <v>32.299999999999997</v>
      </c>
      <c r="CT76" s="1712">
        <v>32.9</v>
      </c>
      <c r="CU76" s="1712">
        <v>32.5</v>
      </c>
      <c r="CV76" s="1712">
        <v>33</v>
      </c>
      <c r="CW76" s="1717">
        <v>32</v>
      </c>
      <c r="CX76" s="1718">
        <f t="array" ref="CX76">IF(COUNT(CQ76:CW76)=0,"",AVERAGE(CQ76:CW76))</f>
        <v>32.671428571428571</v>
      </c>
      <c r="CY76" s="1716">
        <v>33.299999999999997</v>
      </c>
      <c r="CZ76" s="1712">
        <v>32.4</v>
      </c>
      <c r="DA76" s="1712">
        <v>32</v>
      </c>
      <c r="DB76" s="1712">
        <v>32.799999999999997</v>
      </c>
      <c r="DC76" s="1712">
        <v>33</v>
      </c>
      <c r="DD76" s="1712">
        <v>32.6</v>
      </c>
      <c r="DE76" s="1717"/>
      <c r="DF76" s="1721">
        <f t="array" ref="DF76">IF(COUNT(CY76:DE76)=0,"",AVERAGE(CY76:DE76))</f>
        <v>32.68333333333333</v>
      </c>
      <c r="DG76" s="394"/>
      <c r="DH76" s="1716"/>
      <c r="DI76" s="1712"/>
      <c r="DJ76" s="1712"/>
      <c r="DK76" s="1712"/>
      <c r="DL76" s="1712"/>
      <c r="DM76" s="1712"/>
      <c r="DN76" s="1717"/>
      <c r="DO76" s="1721" t="str">
        <f t="array" ref="DO76">IF(COUNT(DH76:DN76)=0,"",AVERAGE(DH76:DN76))</f>
        <v/>
      </c>
      <c r="DP76" s="394"/>
      <c r="DQ76" s="1716"/>
      <c r="DR76" s="1712"/>
      <c r="DS76" s="1712"/>
      <c r="DT76" s="1712"/>
      <c r="DU76" s="1712"/>
      <c r="DV76" s="1712"/>
      <c r="DW76" s="1717"/>
      <c r="DX76" s="1721" t="str">
        <f t="array" ref="DX76">IF(COUNT(DQ76:DW76)=0,"",AVERAGE(DQ76:DW76))</f>
        <v/>
      </c>
      <c r="DY76" s="394"/>
      <c r="DZ76" s="1716"/>
      <c r="EA76" s="1712"/>
      <c r="EB76" s="1712"/>
      <c r="EC76" s="1712"/>
      <c r="ED76" s="1712"/>
      <c r="EE76" s="1712"/>
      <c r="EF76" s="1717"/>
      <c r="EG76" s="1721" t="str">
        <f t="array" ref="EG76">IF(COUNT(DZ76:EF76)=0,"",AVERAGE(DZ76:EF76))</f>
        <v/>
      </c>
      <c r="EH76" s="394"/>
      <c r="EI76" s="1716"/>
      <c r="EJ76" s="1712"/>
      <c r="EK76" s="1712"/>
      <c r="EL76" s="1712"/>
      <c r="EM76" s="1712"/>
      <c r="EN76" s="1712"/>
      <c r="EO76" s="1717"/>
      <c r="EP76" s="1721" t="str">
        <f t="array" ref="EP76">IF(COUNT(EI76:EO76)=0,"",AVERAGE(EI76:EO76))</f>
        <v/>
      </c>
      <c r="EQ76" s="394"/>
    </row>
    <row r="77" spans="1:147" ht="18" customHeight="1">
      <c r="A77" s="1707" t="s">
        <v>189</v>
      </c>
      <c r="B77" s="1708"/>
      <c r="C77" s="1709"/>
      <c r="D77" s="1709"/>
      <c r="E77" s="1709"/>
      <c r="F77" s="1709"/>
      <c r="G77" s="1710"/>
      <c r="H77" s="1711" t="str">
        <f t="shared" si="47"/>
        <v/>
      </c>
      <c r="I77" s="394"/>
      <c r="J77" s="1708"/>
      <c r="K77" s="1712">
        <v>33.700000000000003</v>
      </c>
      <c r="L77" s="1713">
        <v>33.299999999999997</v>
      </c>
      <c r="M77" s="1713">
        <v>33.200000000000003</v>
      </c>
      <c r="N77" s="1722">
        <v>33.799999999999997</v>
      </c>
      <c r="O77" s="1722">
        <v>33.799999999999997</v>
      </c>
      <c r="P77" s="1723">
        <v>33.5</v>
      </c>
      <c r="Q77" s="1715">
        <f t="array" ref="Q77">IF(COUNT(J77:P77)=0,"",AVERAGE(J77:P77))</f>
        <v>33.550000000000004</v>
      </c>
      <c r="R77" s="394"/>
      <c r="S77" s="1716">
        <v>33.9</v>
      </c>
      <c r="T77" s="1712">
        <v>33.5</v>
      </c>
      <c r="U77" s="1712">
        <v>33.5</v>
      </c>
      <c r="V77" s="1712">
        <v>33.5</v>
      </c>
      <c r="W77" s="1712">
        <v>33.5</v>
      </c>
      <c r="X77" s="1712">
        <v>33.4</v>
      </c>
      <c r="Y77" s="1717">
        <v>33.5</v>
      </c>
      <c r="Z77" s="1718">
        <f t="array" ref="Z77">IF(COUNT(S77:Y77)=0,"",AVERAGE(S77:Y77))</f>
        <v>33.542857142857144</v>
      </c>
      <c r="AA77" s="1716"/>
      <c r="AB77" s="1712"/>
      <c r="AC77" s="1712"/>
      <c r="AD77" s="1712"/>
      <c r="AE77" s="1712"/>
      <c r="AF77" s="1712"/>
      <c r="AG77" s="1717">
        <v>33.700000000000003</v>
      </c>
      <c r="AH77" s="1721">
        <f t="array" ref="AH77">IF(COUNT(AA77:AG77)=0,"",AVERAGE(AA77:AG77))</f>
        <v>33.700000000000003</v>
      </c>
      <c r="AI77" s="1720"/>
      <c r="AJ77" s="1712"/>
      <c r="AK77" s="1712"/>
      <c r="AL77" s="1712"/>
      <c r="AM77" s="1712"/>
      <c r="AN77" s="1712"/>
      <c r="AO77" s="1717"/>
      <c r="AP77" s="1721" t="str">
        <f t="array" ref="AP77">IF(COUNT(AI77:AO77)=0,"",AVERAGE(AI77:AO77))</f>
        <v/>
      </c>
      <c r="AQ77" s="394"/>
      <c r="AR77" s="1720"/>
      <c r="AS77" s="1712">
        <v>33.4</v>
      </c>
      <c r="AT77" s="1712"/>
      <c r="AU77" s="1712"/>
      <c r="AV77" s="1712"/>
      <c r="AW77" s="1712">
        <v>33.700000000000003</v>
      </c>
      <c r="AX77" s="1717"/>
      <c r="AY77" s="1721">
        <f t="array" ref="AY77">IF(COUNT(AR77:AX77)=0,"",AVERAGE(AR77:AX77))</f>
        <v>33.549999999999997</v>
      </c>
      <c r="AZ77" s="394"/>
      <c r="BA77" s="1720">
        <v>33.200000000000003</v>
      </c>
      <c r="BB77" s="1712"/>
      <c r="BC77" s="1712"/>
      <c r="BD77" s="1712"/>
      <c r="BE77" s="1712"/>
      <c r="BF77" s="1712"/>
      <c r="BG77" s="1717"/>
      <c r="BH77" s="1721">
        <f t="array" ref="BH77">IF(COUNT(BA77:BG77)=0,"",AVERAGE(BA77:BG77))</f>
        <v>33.200000000000003</v>
      </c>
      <c r="BI77" s="394"/>
      <c r="BJ77" s="1720"/>
      <c r="BK77" s="1712"/>
      <c r="BL77" s="1712"/>
      <c r="BM77" s="1712"/>
      <c r="BN77" s="1712"/>
      <c r="BO77" s="1712"/>
      <c r="BP77" s="1717">
        <v>33.700000000000003</v>
      </c>
      <c r="BQ77" s="1721">
        <f t="array" ref="BQ77">IF(COUNT(BJ77:BP77)=0,"",AVERAGE(BJ77:BP77))</f>
        <v>33.700000000000003</v>
      </c>
      <c r="BR77" s="394"/>
      <c r="BS77" s="1720">
        <v>33.700000000000003</v>
      </c>
      <c r="BT77" s="1712">
        <v>33.6</v>
      </c>
      <c r="BU77" s="1712">
        <v>33.1</v>
      </c>
      <c r="BV77" s="1712">
        <v>34.1</v>
      </c>
      <c r="BW77" s="1712">
        <v>33</v>
      </c>
      <c r="BX77" s="1712">
        <v>33.1</v>
      </c>
      <c r="BY77" s="1717">
        <v>33.4</v>
      </c>
      <c r="BZ77" s="1718">
        <f t="array" ref="BZ77">IF(COUNT(BS77:BY77)=0,"",AVERAGE(BS77:BY77))</f>
        <v>33.428571428571431</v>
      </c>
      <c r="CA77" s="1716">
        <v>33.799999999999997</v>
      </c>
      <c r="CB77" s="1712">
        <v>33.9</v>
      </c>
      <c r="CC77" s="1712">
        <v>34</v>
      </c>
      <c r="CD77" s="1712">
        <v>34</v>
      </c>
      <c r="CE77" s="1712">
        <v>33.700000000000003</v>
      </c>
      <c r="CF77" s="1712">
        <v>34</v>
      </c>
      <c r="CG77" s="1717">
        <v>34.200000000000003</v>
      </c>
      <c r="CH77" s="1718">
        <f t="array" ref="CH77">IF(COUNT(CA77:CG77)=0,"",AVERAGE(CA77:CG77))</f>
        <v>33.942857142857136</v>
      </c>
      <c r="CI77" s="1716">
        <v>34</v>
      </c>
      <c r="CJ77" s="1712">
        <v>33.4</v>
      </c>
      <c r="CK77" s="1712">
        <v>33.9</v>
      </c>
      <c r="CL77" s="1712">
        <v>34.200000000000003</v>
      </c>
      <c r="CM77" s="1712">
        <v>34</v>
      </c>
      <c r="CN77" s="1712">
        <v>34</v>
      </c>
      <c r="CO77" s="1717">
        <v>33.5</v>
      </c>
      <c r="CP77" s="1718">
        <f t="array" ref="CP77">IF(COUNT(CI77:CO77)=0,"",AVERAGE(CI77:CO77))</f>
        <v>33.857142857142854</v>
      </c>
      <c r="CQ77" s="1716">
        <v>33.5</v>
      </c>
      <c r="CR77" s="1712">
        <v>33.700000000000003</v>
      </c>
      <c r="CS77" s="1712">
        <v>34</v>
      </c>
      <c r="CT77" s="1712">
        <v>34.299999999999997</v>
      </c>
      <c r="CU77" s="1712">
        <v>33.700000000000003</v>
      </c>
      <c r="CV77" s="1712">
        <v>33.9</v>
      </c>
      <c r="CW77" s="1717">
        <v>33.9</v>
      </c>
      <c r="CX77" s="1718">
        <f t="array" ref="CX77">IF(COUNT(CQ77:CW77)=0,"",AVERAGE(CQ77:CW77))</f>
        <v>33.857142857142854</v>
      </c>
      <c r="CY77" s="1716">
        <v>33.9</v>
      </c>
      <c r="CZ77" s="1712">
        <v>32.9</v>
      </c>
      <c r="DA77" s="1712">
        <v>34</v>
      </c>
      <c r="DB77" s="1712">
        <v>34.1</v>
      </c>
      <c r="DC77" s="1712">
        <v>33.9</v>
      </c>
      <c r="DD77" s="1712">
        <v>33.799999999999997</v>
      </c>
      <c r="DE77" s="1717"/>
      <c r="DF77" s="1721">
        <f t="array" ref="DF77">IF(COUNT(CY77:DE77)=0,"",AVERAGE(CY77:DE77))</f>
        <v>33.766666666666673</v>
      </c>
      <c r="DG77" s="394"/>
      <c r="DH77" s="1716"/>
      <c r="DI77" s="1712"/>
      <c r="DJ77" s="1712"/>
      <c r="DK77" s="1712"/>
      <c r="DL77" s="1712"/>
      <c r="DM77" s="1712"/>
      <c r="DN77" s="1717"/>
      <c r="DO77" s="1721" t="str">
        <f t="array" ref="DO77">IF(COUNT(DH77:DN77)=0,"",AVERAGE(DH77:DN77))</f>
        <v/>
      </c>
      <c r="DP77" s="394"/>
      <c r="DQ77" s="1716"/>
      <c r="DR77" s="1712"/>
      <c r="DS77" s="1712"/>
      <c r="DT77" s="1712"/>
      <c r="DU77" s="1712"/>
      <c r="DV77" s="1712"/>
      <c r="DW77" s="1717"/>
      <c r="DX77" s="1721" t="str">
        <f t="array" ref="DX77">IF(COUNT(DQ77:DW77)=0,"",AVERAGE(DQ77:DW77))</f>
        <v/>
      </c>
      <c r="DY77" s="394"/>
      <c r="DZ77" s="1716"/>
      <c r="EA77" s="1712"/>
      <c r="EB77" s="1712"/>
      <c r="EC77" s="1712"/>
      <c r="ED77" s="1712"/>
      <c r="EE77" s="1712"/>
      <c r="EF77" s="1717"/>
      <c r="EG77" s="1721" t="str">
        <f t="array" ref="EG77">IF(COUNT(DZ77:EF77)=0,"",AVERAGE(DZ77:EF77))</f>
        <v/>
      </c>
      <c r="EH77" s="394"/>
      <c r="EI77" s="1716"/>
      <c r="EJ77" s="1712"/>
      <c r="EK77" s="1712"/>
      <c r="EL77" s="1712"/>
      <c r="EM77" s="1712"/>
      <c r="EN77" s="1712"/>
      <c r="EO77" s="1717"/>
      <c r="EP77" s="1721" t="str">
        <f t="array" ref="EP77">IF(COUNT(EI77:EO77)=0,"",AVERAGE(EI77:EO77))</f>
        <v/>
      </c>
      <c r="EQ77" s="394"/>
    </row>
    <row r="78" spans="1:147" ht="17" customHeight="1">
      <c r="A78" s="1320"/>
      <c r="B78" s="1321"/>
      <c r="C78" s="1322"/>
      <c r="D78" s="1323"/>
      <c r="E78" s="1323"/>
      <c r="F78" s="1322"/>
      <c r="G78" s="1324"/>
      <c r="H78" s="1657"/>
      <c r="I78" s="390"/>
      <c r="J78" s="1321"/>
      <c r="K78" s="1322"/>
      <c r="L78" s="1322"/>
      <c r="M78" s="1322"/>
      <c r="N78" s="1322"/>
      <c r="O78" s="1322"/>
      <c r="P78" s="1324"/>
      <c r="Q78" s="1658"/>
      <c r="R78" s="390"/>
      <c r="S78" s="1327"/>
      <c r="T78" s="1322"/>
      <c r="U78" s="1322"/>
      <c r="V78" s="1322"/>
      <c r="W78" s="1322"/>
      <c r="X78" s="1322"/>
      <c r="Y78" s="1324"/>
      <c r="Z78" s="1662"/>
      <c r="AA78" s="1327"/>
      <c r="AB78" s="1322"/>
      <c r="AC78" s="1322"/>
      <c r="AD78" s="1322"/>
      <c r="AE78" s="1322"/>
      <c r="AF78" s="1322"/>
      <c r="AG78" s="1324"/>
      <c r="AH78" s="1658"/>
      <c r="AI78" s="1329"/>
      <c r="AJ78" s="1322"/>
      <c r="AK78" s="1322"/>
      <c r="AL78" s="1322"/>
      <c r="AM78" s="1322"/>
      <c r="AN78" s="1322"/>
      <c r="AO78" s="1324"/>
      <c r="AP78" s="1658"/>
      <c r="AQ78" s="390"/>
      <c r="AR78" s="1329"/>
      <c r="AS78" s="1322"/>
      <c r="AT78" s="1322"/>
      <c r="AU78" s="1322"/>
      <c r="AV78" s="1322"/>
      <c r="AW78" s="1322"/>
      <c r="AX78" s="1324"/>
      <c r="AY78" s="1658"/>
      <c r="AZ78" s="390"/>
      <c r="BA78" s="1329"/>
      <c r="BB78" s="1322"/>
      <c r="BC78" s="1322"/>
      <c r="BD78" s="1322"/>
      <c r="BE78" s="1322"/>
      <c r="BF78" s="1322"/>
      <c r="BG78" s="1324"/>
      <c r="BH78" s="1658"/>
      <c r="BI78" s="390"/>
      <c r="BJ78" s="1329"/>
      <c r="BK78" s="1322"/>
      <c r="BL78" s="1322"/>
      <c r="BM78" s="1322"/>
      <c r="BN78" s="1322"/>
      <c r="BO78" s="1322"/>
      <c r="BP78" s="1324"/>
      <c r="BQ78" s="1658"/>
      <c r="BR78" s="390"/>
      <c r="BS78" s="1329"/>
      <c r="BT78" s="1322"/>
      <c r="BU78" s="1322"/>
      <c r="BV78" s="1322"/>
      <c r="BW78" s="1322"/>
      <c r="BX78" s="1322"/>
      <c r="BY78" s="1324"/>
      <c r="BZ78" s="1662"/>
      <c r="CA78" s="1327"/>
      <c r="CB78" s="1322"/>
      <c r="CC78" s="1322"/>
      <c r="CD78" s="1322"/>
      <c r="CE78" s="1322"/>
      <c r="CF78" s="1322"/>
      <c r="CG78" s="1324"/>
      <c r="CH78" s="1662"/>
      <c r="CI78" s="1327"/>
      <c r="CJ78" s="1322"/>
      <c r="CK78" s="1322"/>
      <c r="CL78" s="1322"/>
      <c r="CM78" s="1322"/>
      <c r="CN78" s="1322"/>
      <c r="CO78" s="1324"/>
      <c r="CP78" s="1662"/>
      <c r="CQ78" s="1327"/>
      <c r="CR78" s="1322"/>
      <c r="CS78" s="1322"/>
      <c r="CT78" s="1322"/>
      <c r="CU78" s="1322"/>
      <c r="CV78" s="1322"/>
      <c r="CW78" s="1324"/>
      <c r="CX78" s="1662"/>
      <c r="CY78" s="1327"/>
      <c r="CZ78" s="1322"/>
      <c r="DA78" s="1322"/>
      <c r="DB78" s="1322"/>
      <c r="DC78" s="1322"/>
      <c r="DD78" s="1322"/>
      <c r="DE78" s="1324"/>
      <c r="DF78" s="1658"/>
      <c r="DG78" s="390"/>
      <c r="DH78" s="1327"/>
      <c r="DI78" s="1322"/>
      <c r="DJ78" s="1322"/>
      <c r="DK78" s="1322"/>
      <c r="DL78" s="1322"/>
      <c r="DM78" s="1322"/>
      <c r="DN78" s="1324"/>
      <c r="DO78" s="1658"/>
      <c r="DP78" s="390"/>
      <c r="DQ78" s="1327"/>
      <c r="DR78" s="1322"/>
      <c r="DS78" s="1322"/>
      <c r="DT78" s="1322"/>
      <c r="DU78" s="1322"/>
      <c r="DV78" s="1322"/>
      <c r="DW78" s="1324"/>
      <c r="DX78" s="1658"/>
      <c r="DY78" s="390"/>
      <c r="DZ78" s="1327"/>
      <c r="EA78" s="1322"/>
      <c r="EB78" s="1322"/>
      <c r="EC78" s="1322"/>
      <c r="ED78" s="1322"/>
      <c r="EE78" s="1322"/>
      <c r="EF78" s="1324"/>
      <c r="EG78" s="1658"/>
      <c r="EH78" s="390"/>
      <c r="EI78" s="1327"/>
      <c r="EJ78" s="1322"/>
      <c r="EK78" s="1322"/>
      <c r="EL78" s="1322"/>
      <c r="EM78" s="1322"/>
      <c r="EN78" s="1322"/>
      <c r="EO78" s="1324"/>
      <c r="EP78" s="1658"/>
      <c r="EQ78" s="390"/>
    </row>
    <row r="79" spans="1:147" s="1162" customFormat="1" ht="86" customHeight="1">
      <c r="A79" s="1724"/>
      <c r="B79" s="1916" t="s">
        <v>480</v>
      </c>
      <c r="C79" s="1914"/>
      <c r="D79" s="1914"/>
      <c r="E79" s="1914"/>
      <c r="F79" s="1914"/>
      <c r="G79" s="1915"/>
      <c r="H79" s="1729"/>
      <c r="I79" s="431"/>
      <c r="J79" s="1913"/>
      <c r="K79" s="1914"/>
      <c r="L79" s="1914"/>
      <c r="M79" s="1914"/>
      <c r="N79" s="1914"/>
      <c r="O79" s="1914"/>
      <c r="P79" s="1915"/>
      <c r="Q79" s="1730"/>
      <c r="R79" s="431"/>
      <c r="S79" s="1913"/>
      <c r="T79" s="1914"/>
      <c r="U79" s="1914"/>
      <c r="V79" s="1914"/>
      <c r="W79" s="1914"/>
      <c r="X79" s="1914"/>
      <c r="Y79" s="1915"/>
      <c r="Z79" s="1732"/>
      <c r="AA79" s="1913"/>
      <c r="AB79" s="1914"/>
      <c r="AC79" s="1914"/>
      <c r="AD79" s="1914"/>
      <c r="AE79" s="1914"/>
      <c r="AF79" s="1914"/>
      <c r="AG79" s="1915"/>
      <c r="AH79" s="1732"/>
      <c r="AI79" s="1913"/>
      <c r="AJ79" s="1914"/>
      <c r="AK79" s="1914"/>
      <c r="AL79" s="1914"/>
      <c r="AM79" s="1914"/>
      <c r="AN79" s="1914"/>
      <c r="AO79" s="1915"/>
      <c r="AP79" s="1732"/>
      <c r="AQ79" s="431"/>
      <c r="AR79" s="1913"/>
      <c r="AS79" s="1914"/>
      <c r="AT79" s="1914"/>
      <c r="AU79" s="1914"/>
      <c r="AV79" s="1914"/>
      <c r="AW79" s="1914"/>
      <c r="AX79" s="1915"/>
      <c r="AY79" s="1732"/>
      <c r="AZ79" s="431"/>
      <c r="BA79" s="1913"/>
      <c r="BB79" s="1914"/>
      <c r="BC79" s="1914"/>
      <c r="BD79" s="1914"/>
      <c r="BE79" s="1914"/>
      <c r="BF79" s="1914"/>
      <c r="BG79" s="1915"/>
      <c r="BH79" s="1732"/>
      <c r="BI79" s="431"/>
      <c r="BJ79" s="1913"/>
      <c r="BK79" s="1914"/>
      <c r="BL79" s="1914"/>
      <c r="BM79" s="1914"/>
      <c r="BN79" s="1914"/>
      <c r="BO79" s="1914"/>
      <c r="BP79" s="1915"/>
      <c r="BQ79" s="1738"/>
      <c r="BR79" s="431"/>
      <c r="BS79" s="1913"/>
      <c r="BT79" s="1914"/>
      <c r="BU79" s="1914"/>
      <c r="BV79" s="1914"/>
      <c r="BW79" s="1914"/>
      <c r="BX79" s="1914"/>
      <c r="BY79" s="1915"/>
      <c r="BZ79" s="1732"/>
      <c r="CA79" s="1913"/>
      <c r="CB79" s="1914"/>
      <c r="CC79" s="1914"/>
      <c r="CD79" s="1914"/>
      <c r="CE79" s="1914"/>
      <c r="CF79" s="1914"/>
      <c r="CG79" s="1915"/>
      <c r="CH79" s="1739"/>
      <c r="CI79" s="1913"/>
      <c r="CJ79" s="1914"/>
      <c r="CK79" s="1914"/>
      <c r="CL79" s="1914"/>
      <c r="CM79" s="1914"/>
      <c r="CN79" s="1914"/>
      <c r="CO79" s="1915"/>
      <c r="CP79" s="1740"/>
      <c r="CQ79" s="1913"/>
      <c r="CR79" s="1914"/>
      <c r="CS79" s="1914"/>
      <c r="CT79" s="1914"/>
      <c r="CU79" s="1914"/>
      <c r="CV79" s="1914"/>
      <c r="CW79" s="1915"/>
      <c r="CX79" s="1740" t="s">
        <v>476</v>
      </c>
      <c r="CY79" s="1731"/>
      <c r="CZ79" s="1731"/>
      <c r="DA79" s="1731"/>
      <c r="DB79" s="1731"/>
      <c r="DC79" s="1727"/>
      <c r="DD79" s="1726"/>
      <c r="DE79" s="1728"/>
      <c r="DF79" s="1741"/>
      <c r="DG79" s="431"/>
      <c r="DH79" s="1731"/>
      <c r="DI79" s="1731"/>
      <c r="DJ79" s="1731"/>
      <c r="DK79" s="1731"/>
      <c r="DL79" s="1727"/>
      <c r="DM79" s="1726"/>
      <c r="DN79" s="1728"/>
      <c r="DO79" s="1741"/>
      <c r="DP79" s="431"/>
      <c r="DQ79" s="1731"/>
      <c r="DR79" s="1731"/>
      <c r="DS79" s="1731"/>
      <c r="DT79" s="1731"/>
      <c r="DU79" s="1727"/>
      <c r="DV79" s="1726"/>
      <c r="DW79" s="1728"/>
      <c r="DX79" s="1741"/>
      <c r="DY79" s="431"/>
      <c r="DZ79" s="1731"/>
      <c r="EA79" s="1731"/>
      <c r="EB79" s="1731"/>
      <c r="EC79" s="1731"/>
      <c r="ED79" s="1727"/>
      <c r="EE79" s="1726"/>
      <c r="EF79" s="1728"/>
      <c r="EG79" s="1741"/>
      <c r="EH79" s="431"/>
      <c r="EI79" s="1731"/>
      <c r="EJ79" s="1731"/>
      <c r="EK79" s="1731"/>
      <c r="EL79" s="1731"/>
      <c r="EM79" s="1727"/>
      <c r="EN79" s="1726"/>
      <c r="EO79" s="1728"/>
      <c r="EP79" s="1741"/>
      <c r="EQ79" s="431"/>
    </row>
    <row r="80" spans="1:147" s="1162" customFormat="1" ht="101" customHeight="1">
      <c r="A80" s="1724" t="s">
        <v>235</v>
      </c>
      <c r="B80" s="1725"/>
      <c r="C80" s="1726"/>
      <c r="D80" s="1726"/>
      <c r="E80" s="1727" t="s">
        <v>236</v>
      </c>
      <c r="F80" s="1726"/>
      <c r="G80" s="1728" t="s">
        <v>236</v>
      </c>
      <c r="H80" s="1729" t="s">
        <v>479</v>
      </c>
      <c r="I80" s="431"/>
      <c r="J80" s="1725"/>
      <c r="K80" s="1727" t="s">
        <v>236</v>
      </c>
      <c r="L80" s="1727" t="s">
        <v>236</v>
      </c>
      <c r="M80" s="1726"/>
      <c r="N80" s="1727" t="s">
        <v>238</v>
      </c>
      <c r="O80" s="1727" t="s">
        <v>236</v>
      </c>
      <c r="P80" s="1728" t="s">
        <v>236</v>
      </c>
      <c r="Q80" s="1730" t="s">
        <v>239</v>
      </c>
      <c r="R80" s="431"/>
      <c r="S80" s="1731"/>
      <c r="T80" s="1727" t="s">
        <v>236</v>
      </c>
      <c r="U80" s="1726"/>
      <c r="V80" s="1727" t="s">
        <v>236</v>
      </c>
      <c r="W80" s="1727" t="s">
        <v>236</v>
      </c>
      <c r="X80" s="1726"/>
      <c r="Y80" s="1728" t="s">
        <v>236</v>
      </c>
      <c r="Z80" s="1732" t="s">
        <v>240</v>
      </c>
      <c r="AA80" s="1731" t="s">
        <v>236</v>
      </c>
      <c r="AB80" s="1731" t="s">
        <v>236</v>
      </c>
      <c r="AC80" s="1731"/>
      <c r="AD80" s="1731" t="s">
        <v>236</v>
      </c>
      <c r="AE80" s="1731" t="s">
        <v>236</v>
      </c>
      <c r="AF80" s="1726"/>
      <c r="AG80" s="1733" t="s">
        <v>236</v>
      </c>
      <c r="AH80" s="1732" t="s">
        <v>241</v>
      </c>
      <c r="AI80" s="1734"/>
      <c r="AJ80" s="1731" t="s">
        <v>236</v>
      </c>
      <c r="AK80" s="1735"/>
      <c r="AL80" s="1731" t="s">
        <v>236</v>
      </c>
      <c r="AM80" s="1731" t="s">
        <v>236</v>
      </c>
      <c r="AN80" s="1731" t="s">
        <v>236</v>
      </c>
      <c r="AO80" s="1736"/>
      <c r="AP80" s="1732" t="s">
        <v>240</v>
      </c>
      <c r="AQ80" s="431"/>
      <c r="AR80" s="1734"/>
      <c r="AS80" s="1731" t="s">
        <v>236</v>
      </c>
      <c r="AT80" s="1735"/>
      <c r="AU80" s="1731" t="s">
        <v>236</v>
      </c>
      <c r="AV80" s="1731" t="s">
        <v>236</v>
      </c>
      <c r="AW80" s="1735"/>
      <c r="AX80" s="1733" t="s">
        <v>236</v>
      </c>
      <c r="AY80" s="1732" t="s">
        <v>240</v>
      </c>
      <c r="AZ80" s="431"/>
      <c r="BA80" s="1734"/>
      <c r="BB80" s="1731"/>
      <c r="BC80" s="1731" t="s">
        <v>236</v>
      </c>
      <c r="BD80" s="1731"/>
      <c r="BE80" s="1731" t="s">
        <v>236</v>
      </c>
      <c r="BF80" s="1731" t="s">
        <v>236</v>
      </c>
      <c r="BG80" s="1733" t="s">
        <v>236</v>
      </c>
      <c r="BH80" s="1732" t="s">
        <v>240</v>
      </c>
      <c r="BI80" s="431"/>
      <c r="BJ80" s="1734"/>
      <c r="BK80" s="1731" t="s">
        <v>236</v>
      </c>
      <c r="BL80" s="1731"/>
      <c r="BM80" s="1731"/>
      <c r="BN80" s="1737"/>
      <c r="BO80" s="1735"/>
      <c r="BP80" s="1736"/>
      <c r="BQ80" s="1738" t="s">
        <v>242</v>
      </c>
      <c r="BR80" s="431"/>
      <c r="BS80" s="1731" t="s">
        <v>236</v>
      </c>
      <c r="BT80" s="1731"/>
      <c r="BU80" s="1731"/>
      <c r="BV80" s="1731" t="s">
        <v>243</v>
      </c>
      <c r="BW80" s="1731" t="s">
        <v>236</v>
      </c>
      <c r="BX80" s="1726" t="s">
        <v>244</v>
      </c>
      <c r="BY80" s="1728" t="s">
        <v>244</v>
      </c>
      <c r="BZ80" s="1732" t="s">
        <v>241</v>
      </c>
      <c r="CA80" s="1731" t="s">
        <v>244</v>
      </c>
      <c r="CB80" s="1731"/>
      <c r="CC80" s="1731"/>
      <c r="CD80" s="1731" t="s">
        <v>244</v>
      </c>
      <c r="CE80" s="1727"/>
      <c r="CF80" s="1726"/>
      <c r="CG80" s="1728"/>
      <c r="CH80" s="1739" t="s">
        <v>420</v>
      </c>
      <c r="CI80" s="1731"/>
      <c r="CJ80" s="1731"/>
      <c r="CK80" s="1731" t="s">
        <v>244</v>
      </c>
      <c r="CL80" s="1731"/>
      <c r="CM80" s="1727"/>
      <c r="CN80" s="1726" t="s">
        <v>244</v>
      </c>
      <c r="CO80" s="1728" t="s">
        <v>425</v>
      </c>
      <c r="CP80" s="1740" t="s">
        <v>426</v>
      </c>
      <c r="CQ80" s="1731" t="s">
        <v>425</v>
      </c>
      <c r="CR80" s="1731" t="s">
        <v>436</v>
      </c>
      <c r="CS80" s="1731"/>
      <c r="CT80" s="1731"/>
      <c r="CU80" s="1727" t="s">
        <v>461</v>
      </c>
      <c r="CV80" s="1731" t="s">
        <v>436</v>
      </c>
      <c r="CW80" s="1728"/>
      <c r="CX80" s="1740" t="s">
        <v>475</v>
      </c>
      <c r="CY80" s="1731"/>
      <c r="CZ80" s="1731" t="s">
        <v>501</v>
      </c>
      <c r="DA80" s="1731"/>
      <c r="DB80" s="1731" t="s">
        <v>502</v>
      </c>
      <c r="DC80" s="1727"/>
      <c r="DD80" s="1726"/>
      <c r="DE80" s="1728"/>
      <c r="DF80" s="1741"/>
      <c r="DG80" s="431"/>
      <c r="DH80" s="1731"/>
      <c r="DI80" s="1731"/>
      <c r="DJ80" s="1731"/>
      <c r="DK80" s="1731"/>
      <c r="DL80" s="1727"/>
      <c r="DM80" s="1726"/>
      <c r="DN80" s="1728"/>
      <c r="DO80" s="1741"/>
      <c r="DP80" s="431"/>
      <c r="DQ80" s="1731"/>
      <c r="DR80" s="1731"/>
      <c r="DS80" s="1731"/>
      <c r="DT80" s="1731"/>
      <c r="DU80" s="1727"/>
      <c r="DV80" s="1726"/>
      <c r="DW80" s="1728"/>
      <c r="DX80" s="1741"/>
      <c r="DY80" s="431"/>
      <c r="DZ80" s="1731"/>
      <c r="EA80" s="1731"/>
      <c r="EB80" s="1731"/>
      <c r="EC80" s="1731"/>
      <c r="ED80" s="1727"/>
      <c r="EE80" s="1726"/>
      <c r="EF80" s="1728"/>
      <c r="EG80" s="1741"/>
      <c r="EH80" s="431"/>
      <c r="EI80" s="1731"/>
      <c r="EJ80" s="1731"/>
      <c r="EK80" s="1731"/>
      <c r="EL80" s="1731"/>
      <c r="EM80" s="1727"/>
      <c r="EN80" s="1726"/>
      <c r="EO80" s="1728"/>
      <c r="EP80" s="1741"/>
      <c r="EQ80" s="431"/>
    </row>
  </sheetData>
  <mergeCells count="164">
    <mergeCell ref="DQ1:EP1"/>
    <mergeCell ref="EG2:EG3"/>
    <mergeCell ref="DZ4:EF4"/>
    <mergeCell ref="DZ18:EF18"/>
    <mergeCell ref="DZ22:EF22"/>
    <mergeCell ref="DZ27:EF27"/>
    <mergeCell ref="DZ31:EF31"/>
    <mergeCell ref="DZ37:EF37"/>
    <mergeCell ref="DZ43:EF43"/>
    <mergeCell ref="DZ67:EF67"/>
    <mergeCell ref="EP2:EP3"/>
    <mergeCell ref="EI4:EO4"/>
    <mergeCell ref="EI18:EO18"/>
    <mergeCell ref="EI22:EO22"/>
    <mergeCell ref="EI27:EO27"/>
    <mergeCell ref="EI31:EO31"/>
    <mergeCell ref="EI37:EO37"/>
    <mergeCell ref="EI43:EO43"/>
    <mergeCell ref="EI67:EO67"/>
    <mergeCell ref="S67:Y67"/>
    <mergeCell ref="AA67:AG67"/>
    <mergeCell ref="AI67:AO67"/>
    <mergeCell ref="AR67:AX67"/>
    <mergeCell ref="BA67:BG67"/>
    <mergeCell ref="BJ67:BP67"/>
    <mergeCell ref="BS67:BY67"/>
    <mergeCell ref="CA67:CG67"/>
    <mergeCell ref="CJ67:CO67"/>
    <mergeCell ref="B43:G43"/>
    <mergeCell ref="B18:G18"/>
    <mergeCell ref="J18:P18"/>
    <mergeCell ref="S18:Y18"/>
    <mergeCell ref="AA18:AG18"/>
    <mergeCell ref="AI18:AO18"/>
    <mergeCell ref="J43:P43"/>
    <mergeCell ref="S43:Y43"/>
    <mergeCell ref="BS1:DF1"/>
    <mergeCell ref="BA18:BG18"/>
    <mergeCell ref="BJ18:BP18"/>
    <mergeCell ref="BS18:BY18"/>
    <mergeCell ref="CA18:CG18"/>
    <mergeCell ref="B4:G4"/>
    <mergeCell ref="J4:P4"/>
    <mergeCell ref="S4:Y4"/>
    <mergeCell ref="AA4:AG4"/>
    <mergeCell ref="AI4:AO4"/>
    <mergeCell ref="AR4:AX4"/>
    <mergeCell ref="BA4:BG4"/>
    <mergeCell ref="BJ4:BP4"/>
    <mergeCell ref="BS4:BY4"/>
    <mergeCell ref="CA4:CG4"/>
    <mergeCell ref="AR18:AX18"/>
    <mergeCell ref="CA22:CG22"/>
    <mergeCell ref="BA43:BG43"/>
    <mergeCell ref="BJ43:BP43"/>
    <mergeCell ref="BS43:BY43"/>
    <mergeCell ref="CA27:CG27"/>
    <mergeCell ref="BA31:BG31"/>
    <mergeCell ref="BJ31:BP31"/>
    <mergeCell ref="BS31:BY31"/>
    <mergeCell ref="CA31:CG31"/>
    <mergeCell ref="BA37:BG37"/>
    <mergeCell ref="BJ37:BP37"/>
    <mergeCell ref="BS37:BY37"/>
    <mergeCell ref="CA37:CG37"/>
    <mergeCell ref="CA43:CG43"/>
    <mergeCell ref="BA27:BG27"/>
    <mergeCell ref="BJ27:BP27"/>
    <mergeCell ref="BS27:BY27"/>
    <mergeCell ref="AR43:AX43"/>
    <mergeCell ref="AI43:AO43"/>
    <mergeCell ref="J31:P31"/>
    <mergeCell ref="S31:Y31"/>
    <mergeCell ref="AA31:AG31"/>
    <mergeCell ref="AI31:AO31"/>
    <mergeCell ref="CX2:CX3"/>
    <mergeCell ref="CQ22:CW22"/>
    <mergeCell ref="AR31:AX31"/>
    <mergeCell ref="AI37:AO37"/>
    <mergeCell ref="AR37:AX37"/>
    <mergeCell ref="AA43:AG43"/>
    <mergeCell ref="CH2:CH3"/>
    <mergeCell ref="J22:P22"/>
    <mergeCell ref="S22:Y22"/>
    <mergeCell ref="AA22:AG22"/>
    <mergeCell ref="AI22:AO22"/>
    <mergeCell ref="AR22:AX22"/>
    <mergeCell ref="Q2:Q3"/>
    <mergeCell ref="Z2:Z3"/>
    <mergeCell ref="AH2:AH3"/>
    <mergeCell ref="AP2:AP3"/>
    <mergeCell ref="AY2:AY3"/>
    <mergeCell ref="BA22:BG22"/>
    <mergeCell ref="B1:H1"/>
    <mergeCell ref="J1:Q1"/>
    <mergeCell ref="S1:AP1"/>
    <mergeCell ref="BH2:BH3"/>
    <mergeCell ref="BQ2:BQ3"/>
    <mergeCell ref="BZ2:BZ3"/>
    <mergeCell ref="J27:P27"/>
    <mergeCell ref="S27:Y27"/>
    <mergeCell ref="AA27:AG27"/>
    <mergeCell ref="AI27:AO27"/>
    <mergeCell ref="AR27:AX27"/>
    <mergeCell ref="B22:G22"/>
    <mergeCell ref="H2:H3"/>
    <mergeCell ref="BJ22:BP22"/>
    <mergeCell ref="BS22:BY22"/>
    <mergeCell ref="AR1:BQ1"/>
    <mergeCell ref="DH4:DN4"/>
    <mergeCell ref="DH18:DN18"/>
    <mergeCell ref="DH22:DN22"/>
    <mergeCell ref="DH27:DN27"/>
    <mergeCell ref="DH31:DN31"/>
    <mergeCell ref="DH37:DN37"/>
    <mergeCell ref="DH43:DN43"/>
    <mergeCell ref="DF2:DF3"/>
    <mergeCell ref="CY22:DE22"/>
    <mergeCell ref="CY4:DE4"/>
    <mergeCell ref="CY43:DE43"/>
    <mergeCell ref="CY27:DE27"/>
    <mergeCell ref="CQ67:CW67"/>
    <mergeCell ref="CY67:DE67"/>
    <mergeCell ref="CQ4:CW4"/>
    <mergeCell ref="CQ43:CW43"/>
    <mergeCell ref="CQ27:CW27"/>
    <mergeCell ref="CQ31:CW31"/>
    <mergeCell ref="CQ37:CW37"/>
    <mergeCell ref="CQ18:CW18"/>
    <mergeCell ref="CP2:CP3"/>
    <mergeCell ref="CI31:CO31"/>
    <mergeCell ref="CI37:CO37"/>
    <mergeCell ref="CI18:CO18"/>
    <mergeCell ref="CI22:CO22"/>
    <mergeCell ref="CI4:CO4"/>
    <mergeCell ref="CI43:CO43"/>
    <mergeCell ref="CI27:CO27"/>
    <mergeCell ref="CY31:DE31"/>
    <mergeCell ref="CY37:DE37"/>
    <mergeCell ref="CY18:DE18"/>
    <mergeCell ref="DH1:DO1"/>
    <mergeCell ref="DO2:DO3"/>
    <mergeCell ref="S79:Y79"/>
    <mergeCell ref="J79:P79"/>
    <mergeCell ref="B79:G79"/>
    <mergeCell ref="DX2:DX3"/>
    <mergeCell ref="DQ4:DW4"/>
    <mergeCell ref="DQ18:DW18"/>
    <mergeCell ref="DQ22:DW22"/>
    <mergeCell ref="DQ27:DW27"/>
    <mergeCell ref="DQ31:DW31"/>
    <mergeCell ref="DQ37:DW37"/>
    <mergeCell ref="DQ43:DW43"/>
    <mergeCell ref="DQ67:DW67"/>
    <mergeCell ref="CQ79:CW79"/>
    <mergeCell ref="CI79:CO79"/>
    <mergeCell ref="CA79:CG79"/>
    <mergeCell ref="BS79:BY79"/>
    <mergeCell ref="BJ79:BP79"/>
    <mergeCell ref="BA79:BG79"/>
    <mergeCell ref="AR79:AX79"/>
    <mergeCell ref="AI79:AO79"/>
    <mergeCell ref="AA79:AG79"/>
    <mergeCell ref="DH67:DN67"/>
  </mergeCells>
  <phoneticPr fontId="40" type="noConversion"/>
  <conditionalFormatting sqref="B38:G38">
    <cfRule type="expression" dxfId="1723" priority="533">
      <formula>AND(ISNUMBER(B38),ISNUMBER(B41),B38&lt;B41/8)</formula>
    </cfRule>
    <cfRule type="expression" dxfId="1722" priority="532">
      <formula>AND(ISNUMBER(B38),ISNUMBER(B41),B38&gt;=B41/8)</formula>
    </cfRule>
  </conditionalFormatting>
  <conditionalFormatting sqref="B39:G39">
    <cfRule type="expression" dxfId="1721" priority="543">
      <formula>AND(ISNUMBER(B39),ISNUMBER(B41),B39&lt;B41/20)</formula>
    </cfRule>
    <cfRule type="expression" dxfId="1720" priority="542">
      <formula>AND(ISNUMBER(B39),ISNUMBER(B41),B39&gt;=B41/20)</formula>
    </cfRule>
  </conditionalFormatting>
  <conditionalFormatting sqref="B40:G40">
    <cfRule type="expression" dxfId="1719" priority="553">
      <formula>AND(ISNUMBER(B40),ISNUMBER(B41),B40&lt;B41/30)</formula>
    </cfRule>
    <cfRule type="expression" dxfId="1718" priority="552">
      <formula>AND(ISNUMBER(B40),ISNUMBER(B41),B40&gt;=B41/30)</formula>
    </cfRule>
  </conditionalFormatting>
  <conditionalFormatting sqref="B41:G41">
    <cfRule type="expression" dxfId="1717" priority="563">
      <formula>AND(ISNUMBER(B41),ISNUMBER(B34),B41&lt;B34)</formula>
    </cfRule>
    <cfRule type="expression" dxfId="1716" priority="562">
      <formula>AND(ISNUMBER(B41),ISNUMBER(B34),B41&gt;=B34)</formula>
    </cfRule>
  </conditionalFormatting>
  <conditionalFormatting sqref="B44:G53 CH45 CP45 CX45 DF45 H45:H46 B68:G77">
    <cfRule type="expression" dxfId="1715" priority="1952">
      <formula>AND(ISNUMBER(B44),COUNT($B44:B44)=1)</formula>
    </cfRule>
    <cfRule type="expression" dxfId="1714" priority="1951">
      <formula>AND(ISNUMBER(B44),COUNT($B44:B44)&gt;1,B44&lt;INDEX($B44:$G44,1,MATCH(TRUE,INDEX(ISNUMBER($B44:$G44),0),0)))</formula>
    </cfRule>
    <cfRule type="expression" dxfId="1713" priority="1950">
      <formula>AND(ISNUMBER(B44),COUNT($B44:B44)&gt;1,B44&gt;=INDEX($B44:$G44,1,MATCH(TRUE,INDEX(ISNUMBER($B44:$G44),0),0)))</formula>
    </cfRule>
  </conditionalFormatting>
  <conditionalFormatting sqref="B55:G59">
    <cfRule type="expression" dxfId="1712" priority="1961">
      <formula>AND(ISNUMBER(B55),COUNT($B55:B55)=1)</formula>
    </cfRule>
    <cfRule type="expression" dxfId="1711" priority="1960">
      <formula>AND(ISNUMBER(B55),COUNT($B55:B55)&gt;1,B55&lt;INDEX($B55:$G55,1,MATCH(TRUE,INDEX(ISNUMBER($B55:$G55),0),0)))</formula>
    </cfRule>
    <cfRule type="expression" dxfId="1710" priority="1959">
      <formula>AND(ISNUMBER(B55),COUNT($B55:B55)&gt;1,B55&gt;=INDEX($B55:$G55,1,MATCH(TRUE,INDEX(ISNUMBER($B55:$G55),0),0)))</formula>
    </cfRule>
  </conditionalFormatting>
  <conditionalFormatting sqref="B61:G65">
    <cfRule type="expression" dxfId="1709" priority="1968">
      <formula>AND(ISNUMBER(B61),COUNT($B61:B61)&gt;1,B61&gt;=INDEX($B61:$G61,1,MATCH(TRUE,INDEX(ISNUMBER($B61:$G61),0),0)))</formula>
    </cfRule>
    <cfRule type="expression" dxfId="1708" priority="1969">
      <formula>AND(ISNUMBER(B61),COUNT($B61:B61)&gt;1,B61&lt;INDEX($B61:$G61,1,MATCH(TRUE,INDEX(ISNUMBER($B61:$G61),0),0)))</formula>
    </cfRule>
    <cfRule type="expression" dxfId="1707" priority="1970">
      <formula>AND(ISNUMBER(B61),COUNT($B61:B61)=1)</formula>
    </cfRule>
  </conditionalFormatting>
  <conditionalFormatting sqref="B23:H23">
    <cfRule type="expression" dxfId="1706" priority="2542">
      <formula>IFERROR(AND(B23&lt;&gt;"",IF(IF(ISNUMBER(B23),MOD(B23,1),IF(VALUE(LEFT(B23,FIND(":",B23)-1))&gt;=24,1,VALUE(LEFT(B23,FIND(":",B23)-1))/24+VALUE(MID(B23,FIND(":",B23)+1,2))/1440))&lt;0.5,IF(ISNUMBER(B23),MOD(B23,1),IF(VALUE(LEFT(B23,FIND(":",B23)-1))&gt;=24,1,VALUE(LEFT(B23,FIND(":",B23)-1))/24+VALUE(MID(B23,FIND(":",B23)+1,2))/1440))+1,IF(ISNUMBER(B23),MOD(B23,1),IF(VALUE(LEFT(B23,FIND(":",B23)-1))&gt;=24,1,VALUE(LEFT(B23,FIND(":",B23)-1))/24+VALUE(MID(B23,FIND(":",B23)+1,2))/1440)))&lt;=22/24),FALSE)</formula>
    </cfRule>
    <cfRule type="expression" dxfId="1705" priority="2543">
      <formula>IFERROR(AND(B23&lt;&gt;"",IF(IF(ISNUMBER(B23),MOD(B23,1),IF(VALUE(LEFT(B23,FIND(":",B23)-1))&gt;=24,1,VALUE(LEFT(B23,FIND(":",B23)-1))/24+VALUE(MID(B23,FIND(":",B23)+1,2))/1440))&lt;0.5,IF(ISNUMBER(B23),MOD(B23,1),IF(VALUE(LEFT(B23,FIND(":",B23)-1))&gt;=24,1,VALUE(LEFT(B23,FIND(":",B23)-1))/24+VALUE(MID(B23,FIND(":",B23)+1,2))/1440))+1,IF(ISNUMBER(B23),MOD(B23,1),IF(VALUE(LEFT(B23,FIND(":",B23)-1))&gt;=24,1,VALUE(LEFT(B23,FIND(":",B23)-1))/24+VALUE(MID(B23,FIND(":",B23)+1,2))/1440)))&gt;22/24),FALSE)</formula>
    </cfRule>
  </conditionalFormatting>
  <conditionalFormatting sqref="B24:H24">
    <cfRule type="expression" dxfId="1704" priority="2544">
      <formula>IFERROR(AND(B24&lt;&gt;"",IF(ISNUMBER(B24),MOD(B24,1),IF(VALUE(LEFT(B24,FIND(":",B24)-1))&gt;=24,1,VALUE(LEFT(B24,FIND(":",B24)-1))/24+VALUE(MID(B24,FIND(":",B24)+1,2))/1440))&lt;=8/24),FALSE)</formula>
    </cfRule>
    <cfRule type="expression" dxfId="1703" priority="2545">
      <formula>IFERROR(AND(B24&lt;&gt;"",IF(ISNUMBER(B24),MOD(B24,1),IF(VALUE(LEFT(B24,FIND(":",B24)-1))&gt;=24,1,VALUE(LEFT(B24,FIND(":",B24)-1))/24+VALUE(MID(B24,FIND(":",B24)+1,2))/1440))&gt;8/24),FALSE)</formula>
    </cfRule>
  </conditionalFormatting>
  <conditionalFormatting sqref="B25:H25 B27:H29">
    <cfRule type="expression" dxfId="1702" priority="2546">
      <formula>IFERROR(AND(B25&lt;&gt;"",IF(ISNUMBER(B25),MOD(B25,1),VALUE(LEFT(B25,FIND("h",B25)-1))/24+VALUE(MID(B25,FIND("h",B25)+1,FIND("m",B25)-FIND("h",B25)-1))/1440)&gt;=9.5/24),FALSE)</formula>
    </cfRule>
    <cfRule type="expression" dxfId="1701" priority="2547">
      <formula>IFERROR(AND(B25&lt;&gt;"",IF(ISNUMBER(B25),MOD(B25,1),VALUE(LEFT(B25,FIND("h",B25)-1))/24+VALUE(MID(B25,FIND("h",B25)+1,FIND("m",B25)-FIND("h",B25)-1))/1440)&lt;9.5/24),FALSE)</formula>
    </cfRule>
  </conditionalFormatting>
  <conditionalFormatting sqref="J44:J53">
    <cfRule type="expression" dxfId="1700" priority="344">
      <formula>ISNUMBER(J44)</formula>
    </cfRule>
  </conditionalFormatting>
  <conditionalFormatting sqref="J61:J65">
    <cfRule type="expression" dxfId="1699" priority="1973">
      <formula>ISNUMBER(J61)</formula>
    </cfRule>
  </conditionalFormatting>
  <conditionalFormatting sqref="J41:P41">
    <cfRule type="expression" dxfId="1698" priority="564">
      <formula>AND(ISNUMBER(J41),ISNUMBER(J34),J41&gt;=J34)</formula>
    </cfRule>
    <cfRule type="expression" dxfId="1697" priority="565">
      <formula>AND(ISNUMBER(J41),ISNUMBER(J34),J41&lt;J34)</formula>
    </cfRule>
  </conditionalFormatting>
  <conditionalFormatting sqref="J23:Q23">
    <cfRule type="expression" dxfId="1696" priority="2549">
      <formula>IFERROR(AND(J23&lt;&gt;"",IF(IF(ISNUMBER(J23),MOD(J23,1),IF(VALUE(LEFT(J23,FIND(":",J23)-1))&gt;=24,1,VALUE(LEFT(J23,FIND(":",J23)-1))/24+VALUE(MID(J23,FIND(":",J23)+1,2))/1440))&lt;0.5,IF(ISNUMBER(J23),MOD(J23,1),IF(VALUE(LEFT(J23,FIND(":",J23)-1))&gt;=24,1,VALUE(LEFT(J23,FIND(":",J23)-1))/24+VALUE(MID(J23,FIND(":",J23)+1,2))/1440))+1,IF(ISNUMBER(J23),MOD(J23,1),IF(VALUE(LEFT(J23,FIND(":",J23)-1))&gt;=24,1,VALUE(LEFT(J23,FIND(":",J23)-1))/24+VALUE(MID(J23,FIND(":",J23)+1,2))/1440)))&gt;22/24),FALSE)</formula>
    </cfRule>
    <cfRule type="expression" dxfId="1695" priority="2548">
      <formula>IFERROR(AND(J23&lt;&gt;"",IF(IF(ISNUMBER(J23),MOD(J23,1),IF(VALUE(LEFT(J23,FIND(":",J23)-1))&gt;=24,1,VALUE(LEFT(J23,FIND(":",J23)-1))/24+VALUE(MID(J23,FIND(":",J23)+1,2))/1440))&lt;0.5,IF(ISNUMBER(J23),MOD(J23,1),IF(VALUE(LEFT(J23,FIND(":",J23)-1))&gt;=24,1,VALUE(LEFT(J23,FIND(":",J23)-1))/24+VALUE(MID(J23,FIND(":",J23)+1,2))/1440))+1,IF(ISNUMBER(J23),MOD(J23,1),IF(VALUE(LEFT(J23,FIND(":",J23)-1))&gt;=24,1,VALUE(LEFT(J23,FIND(":",J23)-1))/24+VALUE(MID(J23,FIND(":",J23)+1,2))/1440)))&lt;=22/24),FALSE)</formula>
    </cfRule>
  </conditionalFormatting>
  <conditionalFormatting sqref="J24:Q24">
    <cfRule type="expression" dxfId="1694" priority="2550">
      <formula>IFERROR(AND(J24&lt;&gt;"",IF(ISNUMBER(J24),MOD(J24,1),IF(VALUE(LEFT(J24,FIND(":",J24)-1))&gt;=24,1,VALUE(LEFT(J24,FIND(":",J24)-1))/24+VALUE(MID(J24,FIND(":",J24)+1,2))/1440))&lt;=8/24),FALSE)</formula>
    </cfRule>
    <cfRule type="expression" dxfId="1693" priority="2551">
      <formula>IFERROR(AND(J24&lt;&gt;"",IF(ISNUMBER(J24),MOD(J24,1),IF(VALUE(LEFT(J24,FIND(":",J24)-1))&gt;=24,1,VALUE(LEFT(J24,FIND(":",J24)-1))/24+VALUE(MID(J24,FIND(":",J24)+1,2))/1440))&gt;8/24),FALSE)</formula>
    </cfRule>
  </conditionalFormatting>
  <conditionalFormatting sqref="J25:Q25 J27:Q29">
    <cfRule type="expression" dxfId="1692" priority="2553">
      <formula>IFERROR(AND(J25&lt;&gt;"",IF(ISNUMBER(J25),MOD(J25,1),VALUE(LEFT(J25,FIND("h",J25)-1))/24+VALUE(MID(J25,FIND("h",J25)+1,FIND("m",J25)-FIND("h",J25)-1))/1440)&lt;9.5/24),FALSE)</formula>
    </cfRule>
  </conditionalFormatting>
  <conditionalFormatting sqref="J27:Q29 J25:Q25">
    <cfRule type="expression" dxfId="1691" priority="2552">
      <formula>IFERROR(AND(J25&lt;&gt;"",IF(ISNUMBER(J25),MOD(J25,1),VALUE(LEFT(J25,FIND("h",J25)-1))/24+VALUE(MID(J25,FIND("h",J25)+1,FIND("m",J25)-FIND("h",J25)-1))/1440)&gt;=9.5/24),FALSE)</formula>
    </cfRule>
  </conditionalFormatting>
  <conditionalFormatting sqref="J38:Q38">
    <cfRule type="expression" dxfId="1690" priority="535">
      <formula>AND(ISNUMBER(J38),ISNUMBER(J41),J38&lt;J41/8)</formula>
    </cfRule>
    <cfRule type="expression" dxfId="1689" priority="534">
      <formula>AND(ISNUMBER(J38),ISNUMBER(J41),J38&gt;=J41/8)</formula>
    </cfRule>
  </conditionalFormatting>
  <conditionalFormatting sqref="J39:Q39">
    <cfRule type="expression" dxfId="1688" priority="545">
      <formula>AND(ISNUMBER(J39),ISNUMBER(J41),J39&lt;J41/20)</formula>
    </cfRule>
    <cfRule type="expression" dxfId="1687" priority="544">
      <formula>AND(ISNUMBER(J39),ISNUMBER(J41),J39&gt;=J41/20)</formula>
    </cfRule>
  </conditionalFormatting>
  <conditionalFormatting sqref="J40:Q40">
    <cfRule type="expression" dxfId="1686" priority="554">
      <formula>AND(ISNUMBER(J40),ISNUMBER(J41),J40&gt;=J41/30)</formula>
    </cfRule>
    <cfRule type="expression" dxfId="1685" priority="555">
      <formula>AND(ISNUMBER(J40),ISNUMBER(J41),J40&lt;J41/30)</formula>
    </cfRule>
  </conditionalFormatting>
  <conditionalFormatting sqref="K44:K46 T44:T46 AB44:AB46 K48:K53 T48:T53 AB48:AB53 AB68:AB77 AJ68:AJ77 AS68:AS77 BB68:BB77 BK68:BK77 BT68:BT77 CB68:CB77">
    <cfRule type="expression" dxfId="1684" priority="1953">
      <formula>AND(ISNUMBER(K44),ISNUMBER(J44),K44&gt;J44)</formula>
    </cfRule>
    <cfRule type="expression" dxfId="1683" priority="1954">
      <formula>AND(ISNUMBER(K44),ISNUMBER(J44),K44&lt;J44)</formula>
    </cfRule>
    <cfRule type="expression" dxfId="1682" priority="1980">
      <formula>AND(ISNUMBER(K44),ISNUMBER(J44),K44=J44)</formula>
    </cfRule>
  </conditionalFormatting>
  <conditionalFormatting sqref="K55:K59">
    <cfRule type="expression" dxfId="1681" priority="1996">
      <formula>AND(ISNUMBER(K55),ISNUMBER(J55),K55=J55)</formula>
    </cfRule>
    <cfRule type="expression" dxfId="1680" priority="1963">
      <formula>AND(ISNUMBER(K55),ISNUMBER(J55),K55&lt;J55)</formula>
    </cfRule>
    <cfRule type="expression" dxfId="1679" priority="1962">
      <formula>AND(ISNUMBER(K55),ISNUMBER(J55),K55&gt;J55)</formula>
    </cfRule>
  </conditionalFormatting>
  <conditionalFormatting sqref="K61:K65">
    <cfRule type="expression" dxfId="1678" priority="1972">
      <formula>AND(ISNUMBER(K61),ISNUMBER(J61),K61&lt;J61)</formula>
    </cfRule>
    <cfRule type="expression" dxfId="1677" priority="1971">
      <formula>AND(ISNUMBER(K61),ISNUMBER(J61),K61&gt;J61)</formula>
    </cfRule>
    <cfRule type="expression" dxfId="1676" priority="2012">
      <formula>AND(ISNUMBER(K61),ISNUMBER(J61),K61=J61)</formula>
    </cfRule>
  </conditionalFormatting>
  <conditionalFormatting sqref="K68:K77 T68:T77">
    <cfRule type="expression" dxfId="1675" priority="2040">
      <formula>AND(ISNUMBER(K68),ISNUMBER(J68),K68&lt;J68)</formula>
    </cfRule>
    <cfRule type="expression" dxfId="1674" priority="2028">
      <formula>AND(ISNUMBER(K68),ISNUMBER(J68),K68&gt;J68)</formula>
    </cfRule>
    <cfRule type="expression" dxfId="1673" priority="2029">
      <formula>AND(ISNUMBER(K68),ISNUMBER(J68),K68=J68)</formula>
    </cfRule>
  </conditionalFormatting>
  <conditionalFormatting sqref="L44:L46 U44:U46 AK44:AK46 L48:L53 U48:U53 AK48:AK53 L68:L77 U68:U77 AK68:AK77 AT68:AT77 BC68:BC77 BL68:BL77 BU68:BU77 CC68:CC77">
    <cfRule type="expression" dxfId="1672" priority="1982">
      <formula>AND(ISNUMBER(L44),ISNUMBER(J44),L44=J44)</formula>
    </cfRule>
    <cfRule type="expression" dxfId="1671" priority="1981">
      <formula>AND(ISNUMBER(L44),ISNUMBER(J44),L44&gt;J44)</formula>
    </cfRule>
    <cfRule type="expression" dxfId="1670" priority="1991">
      <formula>AND(ISNUMBER(L44),ISNUMBER(J44),L44&lt;J44)</formula>
    </cfRule>
  </conditionalFormatting>
  <conditionalFormatting sqref="L55:L59">
    <cfRule type="expression" dxfId="1669" priority="2007">
      <formula>AND(ISNUMBER(L55),ISNUMBER(J55),L55&lt;J55)</formula>
    </cfRule>
    <cfRule type="expression" dxfId="1668" priority="1998">
      <formula>AND(ISNUMBER(L55),ISNUMBER(J55),L55=J55)</formula>
    </cfRule>
    <cfRule type="expression" dxfId="1667" priority="1997">
      <formula>AND(ISNUMBER(L55),ISNUMBER(J55),L55&gt;J55)</formula>
    </cfRule>
  </conditionalFormatting>
  <conditionalFormatting sqref="L61:L65">
    <cfRule type="expression" dxfId="1666" priority="2023">
      <formula>AND(ISNUMBER(L61),ISNUMBER(J61),L61&lt;J61)</formula>
    </cfRule>
    <cfRule type="expression" dxfId="1665" priority="2014">
      <formula>AND(ISNUMBER(L61),ISNUMBER(J61),L61=J61)</formula>
    </cfRule>
    <cfRule type="expression" dxfId="1664" priority="2013">
      <formula>AND(ISNUMBER(L61),ISNUMBER(J61),L61&gt;J61)</formula>
    </cfRule>
  </conditionalFormatting>
  <conditionalFormatting sqref="M44:M46 V44:V46 AD44:AD46 AL44:AL46 M48:M53 V48:V53 AD48:AD53 AL48:AL53 M68:M77 V68:V77 AD68:AD77 AL68:AL77 AU68:AU77 BD68:BD77 BM68:BM77 BV68:BV77 CD68:CD77">
    <cfRule type="expression" dxfId="1663" priority="1983">
      <formula>AND(ISNUMBER(M44),ISNUMBER(J44),M44&gt;J44)</formula>
    </cfRule>
    <cfRule type="expression" dxfId="1662" priority="1992">
      <formula>AND(ISNUMBER(M44),ISNUMBER(J44),M44&lt;J44)</formula>
    </cfRule>
    <cfRule type="expression" dxfId="1661" priority="1984">
      <formula>AND(ISNUMBER(M44),ISNUMBER(J44),M44=J44)</formula>
    </cfRule>
  </conditionalFormatting>
  <conditionalFormatting sqref="M55:M59">
    <cfRule type="expression" dxfId="1660" priority="1999">
      <formula>AND(ISNUMBER(M55),ISNUMBER(J55),M55&gt;J55)</formula>
    </cfRule>
    <cfRule type="expression" dxfId="1659" priority="2000">
      <formula>AND(ISNUMBER(M55),ISNUMBER(J55),M55=J55)</formula>
    </cfRule>
    <cfRule type="expression" dxfId="1658" priority="2008">
      <formula>AND(ISNUMBER(M55),ISNUMBER(J55),M55&lt;J55)</formula>
    </cfRule>
  </conditionalFormatting>
  <conditionalFormatting sqref="M61:M65">
    <cfRule type="expression" dxfId="1657" priority="2024">
      <formula>AND(ISNUMBER(M61),ISNUMBER(J61),M61&lt;J61)</formula>
    </cfRule>
    <cfRule type="expression" dxfId="1656" priority="2015">
      <formula>AND(ISNUMBER(M61),ISNUMBER(J61),M61&gt;J61)</formula>
    </cfRule>
    <cfRule type="expression" dxfId="1655" priority="2016">
      <formula>AND(ISNUMBER(M61),ISNUMBER(J61),M61=J61)</formula>
    </cfRule>
  </conditionalFormatting>
  <conditionalFormatting sqref="N44:N46 AE44:AE46 AM44:AM46 CB45:CG47 CJ45:CO47 CR45:CW47 CZ45:DE47 K47:P47 AB47:AG47 AJ47:AO47 N48:N53 AE48:AE53 AM48:AM53 N68:N77 W68:W77 AE68:AE77 AM68:AM77 AV68:AV77 BE68:BE77 BN68:BN77 BW68:BW77 CE68:CE77">
    <cfRule type="expression" dxfId="1654" priority="1993">
      <formula>AND(ISNUMBER(K44),ISNUMBER(G44),K44&lt;G44)</formula>
    </cfRule>
    <cfRule type="expression" dxfId="1653" priority="1985">
      <formula>AND(ISNUMBER(K44),ISNUMBER(G44),K44&gt;G44)</formula>
    </cfRule>
    <cfRule type="expression" dxfId="1652" priority="1986">
      <formula>AND(ISNUMBER(K44),ISNUMBER(G44),K44=G44)</formula>
    </cfRule>
  </conditionalFormatting>
  <conditionalFormatting sqref="N55:N59">
    <cfRule type="expression" dxfId="1651" priority="2001">
      <formula>AND(ISNUMBER(N55),ISNUMBER(J55),N55&gt;J55)</formula>
    </cfRule>
    <cfRule type="expression" dxfId="1650" priority="2002">
      <formula>AND(ISNUMBER(N55),ISNUMBER(J55),N55=J55)</formula>
    </cfRule>
    <cfRule type="expression" dxfId="1649" priority="2009">
      <formula>AND(ISNUMBER(N55),ISNUMBER(J55),N55&lt;J55)</formula>
    </cfRule>
  </conditionalFormatting>
  <conditionalFormatting sqref="N61:N65">
    <cfRule type="expression" dxfId="1648" priority="2018">
      <formula>AND(ISNUMBER(N61),ISNUMBER(J61),N61=J61)</formula>
    </cfRule>
    <cfRule type="expression" dxfId="1647" priority="2025">
      <formula>AND(ISNUMBER(N61),ISNUMBER(J61),N61&lt;J61)</formula>
    </cfRule>
    <cfRule type="expression" dxfId="1646" priority="2017">
      <formula>AND(ISNUMBER(N61),ISNUMBER(J61),N61&gt;J61)</formula>
    </cfRule>
  </conditionalFormatting>
  <conditionalFormatting sqref="O44:O46 X44:X46 AF44:AF46 AN44:AN46 AJ45:AJ46 AS45:AX46 BB45:BG46 BK45:BP46 BT45:BY46 O48:O53 X48:X53 AF48:AF53 AN48:AN53 O68:O77 X68:X77 AF68:AF77 AN68:AN77 AW68:AW77 BF68:BF77 BO68:BO77 BX68:BX77 CF68:CF77">
    <cfRule type="expression" dxfId="1645" priority="1994">
      <formula>AND(ISNUMBER(O44),ISNUMBER(J44),O44&lt;J44)</formula>
    </cfRule>
    <cfRule type="expression" dxfId="1644" priority="1988">
      <formula>AND(ISNUMBER(O44),ISNUMBER(J44),O44=J44)</formula>
    </cfRule>
    <cfRule type="expression" dxfId="1643" priority="1987">
      <formula>AND(ISNUMBER(O44),ISNUMBER(J44),O44&gt;J44)</formula>
    </cfRule>
  </conditionalFormatting>
  <conditionalFormatting sqref="O55:O59">
    <cfRule type="expression" dxfId="1642" priority="2003">
      <formula>AND(ISNUMBER(O55),ISNUMBER(J55),O55&gt;J55)</formula>
    </cfRule>
    <cfRule type="expression" dxfId="1641" priority="2010">
      <formula>AND(ISNUMBER(O55),ISNUMBER(J55),O55&lt;J55)</formula>
    </cfRule>
    <cfRule type="expression" dxfId="1640" priority="2004">
      <formula>AND(ISNUMBER(O55),ISNUMBER(J55),O55=J55)</formula>
    </cfRule>
  </conditionalFormatting>
  <conditionalFormatting sqref="O61:O65">
    <cfRule type="expression" dxfId="1639" priority="2019">
      <formula>AND(ISNUMBER(O61),ISNUMBER(J61),O61&gt;J61)</formula>
    </cfRule>
    <cfRule type="expression" dxfId="1638" priority="2020">
      <formula>AND(ISNUMBER(O61),ISNUMBER(J61),O61=J61)</formula>
    </cfRule>
    <cfRule type="expression" dxfId="1637" priority="2026">
      <formula>AND(ISNUMBER(O61),ISNUMBER(J61),O61&lt;J61)</formula>
    </cfRule>
  </conditionalFormatting>
  <conditionalFormatting sqref="P44:P46 Y44:Y46 AG44:AG46 AO44:AO46 P48:P53 Y48:Y53 AG48:AG53 AO48:AO53 P68:P77 Y68:Y77 AG68:AG77 AO68:AO77 AX68:AX77 BG68:BG77 BP68:BP77 BY68:BY77 CG68:CG77">
    <cfRule type="expression" dxfId="1636" priority="1989">
      <formula>AND(ISNUMBER(P44),ISNUMBER(J44),P44&gt;J44)</formula>
    </cfRule>
    <cfRule type="expression" dxfId="1635" priority="1990">
      <formula>AND(ISNUMBER(P44),ISNUMBER(J44),P44=J44)</formula>
    </cfRule>
    <cfRule type="expression" dxfId="1634" priority="1995">
      <formula>AND(ISNUMBER(P44),ISNUMBER(J44),P44&lt;J44)</formula>
    </cfRule>
  </conditionalFormatting>
  <conditionalFormatting sqref="P55:P59">
    <cfRule type="expression" dxfId="1633" priority="2011">
      <formula>AND(ISNUMBER(P55),ISNUMBER(J55),P55&lt;J55)</formula>
    </cfRule>
    <cfRule type="expression" dxfId="1632" priority="2005">
      <formula>AND(ISNUMBER(P55),ISNUMBER(J55),P55&gt;J55)</formula>
    </cfRule>
    <cfRule type="expression" dxfId="1631" priority="2006">
      <formula>AND(ISNUMBER(P55),ISNUMBER(J55),P55=J55)</formula>
    </cfRule>
  </conditionalFormatting>
  <conditionalFormatting sqref="P61:P65">
    <cfRule type="expression" dxfId="1630" priority="2027">
      <formula>AND(ISNUMBER(P61),ISNUMBER(J61),P61&lt;J61)</formula>
    </cfRule>
    <cfRule type="expression" dxfId="1629" priority="2022">
      <formula>AND(ISNUMBER(P61),ISNUMBER(J61),P61=J61)</formula>
    </cfRule>
    <cfRule type="expression" dxfId="1628" priority="2021">
      <formula>AND(ISNUMBER(P61),ISNUMBER(J61),P61&gt;J61)</formula>
    </cfRule>
  </conditionalFormatting>
  <conditionalFormatting sqref="Q28">
    <cfRule type="expression" dxfId="1627" priority="2053">
      <formula>AND(ISNUMBER(Q28),ISNUMBER(H28),Q28&lt;=H28)</formula>
    </cfRule>
    <cfRule type="expression" dxfId="1626" priority="2052">
      <formula>AND(ISNUMBER(Q28),ISNUMBER(H28),Q28&gt;H28)</formula>
    </cfRule>
  </conditionalFormatting>
  <conditionalFormatting sqref="Q44 Q46">
    <cfRule type="expression" dxfId="1625" priority="2058">
      <formula>AND(ISNUMBER(Q44),ISNUMBER(H44),Q44&gt;H44)</formula>
    </cfRule>
  </conditionalFormatting>
  <conditionalFormatting sqref="Q45">
    <cfRule type="expression" dxfId="1624" priority="1899">
      <formula>AND(ISNUMBER(Q45),COUNT($B45:Q45)&gt;1,Q45&gt;=INDEX($B45:$G45,1,MATCH(TRUE,INDEX(ISNUMBER($B45:$G45),0),0)))</formula>
    </cfRule>
    <cfRule type="expression" dxfId="1623" priority="1901">
      <formula>AND(ISNUMBER(Q45),COUNT($B45:Q45)=1)</formula>
    </cfRule>
    <cfRule type="expression" dxfId="1622" priority="1900">
      <formula>AND(ISNUMBER(Q45),COUNT($B45:Q45)&gt;1,Q45&lt;INDEX($B45:$G45,1,MATCH(TRUE,INDEX(ISNUMBER($B45:$G45),0),0)))</formula>
    </cfRule>
  </conditionalFormatting>
  <conditionalFormatting sqref="Q53 Q74:Q77">
    <cfRule type="expression" dxfId="1621" priority="2059">
      <formula>AND(ISNUMBER(Q53),ISNUMBER(H53),Q53&lt;=H53)</formula>
    </cfRule>
  </conditionalFormatting>
  <conditionalFormatting sqref="Q61:Q65">
    <cfRule type="expression" dxfId="1620" priority="2060">
      <formula>AND(ISNUMBER(Q61),ISNUMBER(H61),Q61&lt;=H61)</formula>
    </cfRule>
  </conditionalFormatting>
  <conditionalFormatting sqref="Q68:Q72">
    <cfRule type="expression" dxfId="1619" priority="2061">
      <formula>AND(ISNUMBER(Q68),ISNUMBER(H68),Q68&lt;=H68)</formula>
    </cfRule>
  </conditionalFormatting>
  <conditionalFormatting sqref="S44:S53">
    <cfRule type="expression" dxfId="1618" priority="345">
      <formula>ISNUMBER(S44)</formula>
    </cfRule>
  </conditionalFormatting>
  <conditionalFormatting sqref="S55:S59">
    <cfRule type="expression" dxfId="1617" priority="1967">
      <formula>ISNUMBER(S55)</formula>
    </cfRule>
  </conditionalFormatting>
  <conditionalFormatting sqref="S61:S65">
    <cfRule type="expression" dxfId="1616" priority="1976">
      <formula>ISNUMBER(S61)</formula>
    </cfRule>
  </conditionalFormatting>
  <conditionalFormatting sqref="S38:Y38">
    <cfRule type="expression" dxfId="1615" priority="536">
      <formula>AND(ISNUMBER(S38),ISNUMBER(S41),S38&gt;=S41/8)</formula>
    </cfRule>
    <cfRule type="expression" dxfId="1614" priority="537">
      <formula>AND(ISNUMBER(S38),ISNUMBER(S41),S38&lt;S41/8)</formula>
    </cfRule>
  </conditionalFormatting>
  <conditionalFormatting sqref="S39:Y39">
    <cfRule type="expression" dxfId="1613" priority="546">
      <formula>AND(ISNUMBER(S39),ISNUMBER(S41),S39&gt;=S41/20)</formula>
    </cfRule>
    <cfRule type="expression" dxfId="1612" priority="547">
      <formula>AND(ISNUMBER(S39),ISNUMBER(S41),S39&lt;S41/20)</formula>
    </cfRule>
  </conditionalFormatting>
  <conditionalFormatting sqref="S40:Y40">
    <cfRule type="expression" dxfId="1611" priority="556">
      <formula>AND(ISNUMBER(S40),ISNUMBER(S41),S40&gt;=S41/30)</formula>
    </cfRule>
    <cfRule type="expression" dxfId="1610" priority="557">
      <formula>AND(ISNUMBER(S40),ISNUMBER(S41),S40&lt;S41/30)</formula>
    </cfRule>
  </conditionalFormatting>
  <conditionalFormatting sqref="S41:Y41">
    <cfRule type="expression" dxfId="1609" priority="567">
      <formula>AND(ISNUMBER(S41),ISNUMBER(S34),S41&lt;S34)</formula>
    </cfRule>
    <cfRule type="expression" dxfId="1608" priority="566">
      <formula>AND(ISNUMBER(S41),ISNUMBER(S34),S41&gt;=S34)</formula>
    </cfRule>
  </conditionalFormatting>
  <conditionalFormatting sqref="S23:AP23">
    <cfRule type="expression" dxfId="1607" priority="2555">
      <formula>IFERROR(AND(S23&lt;&gt;"",IF(IF(ISNUMBER(S23),MOD(S23,1),IF(VALUE(LEFT(S23,FIND(":",S23)-1))&gt;=24,1,VALUE(LEFT(S23,FIND(":",S23)-1))/24+VALUE(MID(S23,FIND(":",S23)+1,2))/1440))&lt;0.5,IF(ISNUMBER(S23),MOD(S23,1),IF(VALUE(LEFT(S23,FIND(":",S23)-1))&gt;=24,1,VALUE(LEFT(S23,FIND(":",S23)-1))/24+VALUE(MID(S23,FIND(":",S23)+1,2))/1440))+1,IF(ISNUMBER(S23),MOD(S23,1),IF(VALUE(LEFT(S23,FIND(":",S23)-1))&gt;=24,1,VALUE(LEFT(S23,FIND(":",S23)-1))/24+VALUE(MID(S23,FIND(":",S23)+1,2))/1440)))&gt;22/24),FALSE)</formula>
    </cfRule>
    <cfRule type="expression" dxfId="1606" priority="2554">
      <formula>IFERROR(AND(S23&lt;&gt;"",IF(IF(ISNUMBER(S23),MOD(S23,1),IF(VALUE(LEFT(S23,FIND(":",S23)-1))&gt;=24,1,VALUE(LEFT(S23,FIND(":",S23)-1))/24+VALUE(MID(S23,FIND(":",S23)+1,2))/1440))&lt;0.5,IF(ISNUMBER(S23),MOD(S23,1),IF(VALUE(LEFT(S23,FIND(":",S23)-1))&gt;=24,1,VALUE(LEFT(S23,FIND(":",S23)-1))/24+VALUE(MID(S23,FIND(":",S23)+1,2))/1440))+1,IF(ISNUMBER(S23),MOD(S23,1),IF(VALUE(LEFT(S23,FIND(":",S23)-1))&gt;=24,1,VALUE(LEFT(S23,FIND(":",S23)-1))/24+VALUE(MID(S23,FIND(":",S23)+1,2))/1440)))&lt;=22/24),FALSE)</formula>
    </cfRule>
  </conditionalFormatting>
  <conditionalFormatting sqref="S24:AP24">
    <cfRule type="expression" dxfId="1605" priority="2557">
      <formula>IFERROR(AND(S24&lt;&gt;"",IF(ISNUMBER(S24),MOD(S24,1),IF(VALUE(LEFT(S24,FIND(":",S24)-1))&gt;=24,1,VALUE(LEFT(S24,FIND(":",S24)-1))/24+VALUE(MID(S24,FIND(":",S24)+1,2))/1440))&gt;8/24),FALSE)</formula>
    </cfRule>
    <cfRule type="expression" dxfId="1604" priority="2556">
      <formula>IFERROR(AND(S24&lt;&gt;"",IF(ISNUMBER(S24),MOD(S24,1),IF(VALUE(LEFT(S24,FIND(":",S24)-1))&gt;=24,1,VALUE(LEFT(S24,FIND(":",S24)-1))/24+VALUE(MID(S24,FIND(":",S24)+1,2))/1440))&lt;=8/24),FALSE)</formula>
    </cfRule>
  </conditionalFormatting>
  <conditionalFormatting sqref="S25:AP25 S27:AP29">
    <cfRule type="expression" dxfId="1603" priority="2559">
      <formula>IFERROR(AND(S25&lt;&gt;"",IF(ISNUMBER(S25),MOD(S25,1),VALUE(LEFT(S25,FIND("h",S25)-1))/24+VALUE(MID(S25,FIND("h",S25)+1,FIND("m",S25)-FIND("h",S25)-1))/1440)&lt;9.5/24),FALSE)</formula>
    </cfRule>
  </conditionalFormatting>
  <conditionalFormatting sqref="S27:AP29 S25:AP25">
    <cfRule type="expression" dxfId="1602" priority="2558">
      <formula>IFERROR(AND(S25&lt;&gt;"",IF(ISNUMBER(S25),MOD(S25,1),VALUE(LEFT(S25,FIND("h",S25)-1))/24+VALUE(MID(S25,FIND("h",S25)+1,FIND("m",S25)-FIND("h",S25)-1))/1440)&gt;=9.5/24),FALSE)</formula>
    </cfRule>
  </conditionalFormatting>
  <conditionalFormatting sqref="T55:T59">
    <cfRule type="expression" dxfId="1601" priority="2078">
      <formula>AND(ISNUMBER(T55),ISNUMBER(S55),T55=S55)</formula>
    </cfRule>
    <cfRule type="expression" dxfId="1600" priority="1966">
      <formula>AND(ISNUMBER(T55),ISNUMBER(S55),T55&lt;S55)</formula>
    </cfRule>
    <cfRule type="expression" dxfId="1599" priority="1965">
      <formula>AND(ISNUMBER(T55),ISNUMBER(S55),T55&gt;S55)</formula>
    </cfRule>
  </conditionalFormatting>
  <conditionalFormatting sqref="T61:T65">
    <cfRule type="expression" dxfId="1598" priority="1975">
      <formula>AND(ISNUMBER(T61),ISNUMBER(S61),T61&lt;S61)</formula>
    </cfRule>
    <cfRule type="expression" dxfId="1597" priority="1974">
      <formula>AND(ISNUMBER(T61),ISNUMBER(S61),T61&gt;S61)</formula>
    </cfRule>
    <cfRule type="expression" dxfId="1596" priority="2094">
      <formula>AND(ISNUMBER(T61),ISNUMBER(S61),T61=S61)</formula>
    </cfRule>
  </conditionalFormatting>
  <conditionalFormatting sqref="T47:Y47">
    <cfRule type="expression" dxfId="1595" priority="347">
      <formula>AND(ISNUMBER(T47),ISNUMBER(P47),T47=P47)</formula>
    </cfRule>
    <cfRule type="expression" dxfId="1594" priority="348">
      <formula>AND(ISNUMBER(T47),ISNUMBER(P47),T47&lt;P47)</formula>
    </cfRule>
    <cfRule type="expression" dxfId="1593" priority="346">
      <formula>AND(ISNUMBER(T47),ISNUMBER(P47),T47&gt;P47)</formula>
    </cfRule>
  </conditionalFormatting>
  <conditionalFormatting sqref="U55:U59">
    <cfRule type="expression" dxfId="1592" priority="2079">
      <formula>AND(ISNUMBER(U55),ISNUMBER(S55),U55&gt;S55)</formula>
    </cfRule>
    <cfRule type="expression" dxfId="1591" priority="2080">
      <formula>AND(ISNUMBER(U55),ISNUMBER(S55),U55=S55)</formula>
    </cfRule>
    <cfRule type="expression" dxfId="1590" priority="2089">
      <formula>AND(ISNUMBER(U55),ISNUMBER(S55),U55&lt;S55)</formula>
    </cfRule>
  </conditionalFormatting>
  <conditionalFormatting sqref="U61:U65">
    <cfRule type="expression" dxfId="1589" priority="2105">
      <formula>AND(ISNUMBER(U61),ISNUMBER(S61),U61&lt;S61)</formula>
    </cfRule>
    <cfRule type="expression" dxfId="1588" priority="2095">
      <formula>AND(ISNUMBER(U61),ISNUMBER(S61),U61&gt;S61)</formula>
    </cfRule>
    <cfRule type="expression" dxfId="1587" priority="2096">
      <formula>AND(ISNUMBER(U61),ISNUMBER(S61),U61=S61)</formula>
    </cfRule>
  </conditionalFormatting>
  <conditionalFormatting sqref="V55:V59">
    <cfRule type="expression" dxfId="1586" priority="2081">
      <formula>AND(ISNUMBER(V55),ISNUMBER(S55),V55&gt;S55)</formula>
    </cfRule>
    <cfRule type="expression" dxfId="1585" priority="2082">
      <formula>AND(ISNUMBER(V55),ISNUMBER(S55),V55=S55)</formula>
    </cfRule>
    <cfRule type="expression" dxfId="1584" priority="2090">
      <formula>AND(ISNUMBER(V55),ISNUMBER(S55),V55&lt;S55)</formula>
    </cfRule>
  </conditionalFormatting>
  <conditionalFormatting sqref="V61:V65">
    <cfRule type="expression" dxfId="1583" priority="2097">
      <formula>AND(ISNUMBER(V61),ISNUMBER(S61),V61&gt;S61)</formula>
    </cfRule>
    <cfRule type="expression" dxfId="1582" priority="2098">
      <formula>AND(ISNUMBER(V61),ISNUMBER(S61),V61=S61)</formula>
    </cfRule>
    <cfRule type="expression" dxfId="1581" priority="2106">
      <formula>AND(ISNUMBER(V61),ISNUMBER(S61),V61&lt;S61)</formula>
    </cfRule>
  </conditionalFormatting>
  <conditionalFormatting sqref="W44 W46 W48:W53">
    <cfRule type="expression" dxfId="1580" priority="2075">
      <formula>AND(ISNUMBER(W44),ISNUMBER(S44),W44&lt;S44)</formula>
    </cfRule>
  </conditionalFormatting>
  <conditionalFormatting sqref="W44:W46 W48:W53">
    <cfRule type="expression" dxfId="1579" priority="2068">
      <formula>AND(ISNUMBER(W44),ISNUMBER(S44),W44=S44)</formula>
    </cfRule>
    <cfRule type="expression" dxfId="1578" priority="1934">
      <formula>AND(ISNUMBER(W44),ISNUMBER(S44),W44&gt;S44)</formula>
    </cfRule>
  </conditionalFormatting>
  <conditionalFormatting sqref="W45">
    <cfRule type="expression" dxfId="1577" priority="1935">
      <formula>AND(ISNUMBER(W45),ISNUMBER(S45),W45&lt;S45)</formula>
    </cfRule>
  </conditionalFormatting>
  <conditionalFormatting sqref="W55:W59">
    <cfRule type="expression" dxfId="1576" priority="2083">
      <formula>AND(ISNUMBER(W55),ISNUMBER(S55),W55&gt;S55)</formula>
    </cfRule>
    <cfRule type="expression" dxfId="1575" priority="2084">
      <formula>AND(ISNUMBER(W55),ISNUMBER(S55),W55=S55)</formula>
    </cfRule>
    <cfRule type="expression" dxfId="1574" priority="2091">
      <formula>AND(ISNUMBER(W55),ISNUMBER(S55),W55&lt;S55)</formula>
    </cfRule>
  </conditionalFormatting>
  <conditionalFormatting sqref="W61:W65">
    <cfRule type="expression" dxfId="1573" priority="2100">
      <formula>AND(ISNUMBER(W61),ISNUMBER(S61),W61=S61)</formula>
    </cfRule>
    <cfRule type="expression" dxfId="1572" priority="2099">
      <formula>AND(ISNUMBER(W61),ISNUMBER(S61),W61&gt;S61)</formula>
    </cfRule>
    <cfRule type="expression" dxfId="1571" priority="2107">
      <formula>AND(ISNUMBER(W61),ISNUMBER(S61),W61&lt;S61)</formula>
    </cfRule>
  </conditionalFormatting>
  <conditionalFormatting sqref="X55:X59">
    <cfRule type="expression" dxfId="1570" priority="2092">
      <formula>AND(ISNUMBER(X55),ISNUMBER(S55),X55&lt;S55)</formula>
    </cfRule>
    <cfRule type="expression" dxfId="1569" priority="2085">
      <formula>AND(ISNUMBER(X55),ISNUMBER(S55),X55&gt;S55)</formula>
    </cfRule>
    <cfRule type="expression" dxfId="1568" priority="2086">
      <formula>AND(ISNUMBER(X55),ISNUMBER(S55),X55=S55)</formula>
    </cfRule>
  </conditionalFormatting>
  <conditionalFormatting sqref="X61:X65">
    <cfRule type="expression" dxfId="1567" priority="2102">
      <formula>AND(ISNUMBER(X61),ISNUMBER(S61),X61=S61)</formula>
    </cfRule>
    <cfRule type="expression" dxfId="1566" priority="2101">
      <formula>AND(ISNUMBER(X61),ISNUMBER(S61),X61&gt;S61)</formula>
    </cfRule>
    <cfRule type="expression" dxfId="1565" priority="2108">
      <formula>AND(ISNUMBER(X61),ISNUMBER(S61),X61&lt;S61)</formula>
    </cfRule>
  </conditionalFormatting>
  <conditionalFormatting sqref="Y55:Y59">
    <cfRule type="expression" dxfId="1564" priority="2088">
      <formula>AND(ISNUMBER(Y55),ISNUMBER(S55),Y55=S55)</formula>
    </cfRule>
    <cfRule type="expression" dxfId="1563" priority="2093">
      <formula>AND(ISNUMBER(Y55),ISNUMBER(S55),Y55&lt;S55)</formula>
    </cfRule>
    <cfRule type="expression" dxfId="1562" priority="2087">
      <formula>AND(ISNUMBER(Y55),ISNUMBER(S55),Y55&gt;S55)</formula>
    </cfRule>
  </conditionalFormatting>
  <conditionalFormatting sqref="Y61:Y65">
    <cfRule type="expression" dxfId="1561" priority="2104">
      <formula>AND(ISNUMBER(Y61),ISNUMBER(S61),Y61=S61)</formula>
    </cfRule>
    <cfRule type="expression" dxfId="1560" priority="2109">
      <formula>AND(ISNUMBER(Y61),ISNUMBER(S61),Y61&lt;S61)</formula>
    </cfRule>
    <cfRule type="expression" dxfId="1559" priority="2103">
      <formula>AND(ISNUMBER(Y61),ISNUMBER(S61),Y61&gt;S61)</formula>
    </cfRule>
  </conditionalFormatting>
  <conditionalFormatting sqref="Z28">
    <cfRule type="expression" dxfId="1558" priority="2256">
      <formula>AND(ISNUMBER(Z28),ISNUMBER(Q28),ROUND(Z28,0)&gt;ROUND(Q28,0))</formula>
    </cfRule>
    <cfRule type="expression" dxfId="1557" priority="2257">
      <formula>AND(ISNUMBER(Z28),ISNUMBER(Q28),ROUND(Z28,0)&lt;ROUND(Q28,0))</formula>
    </cfRule>
    <cfRule type="expression" dxfId="1556" priority="2258">
      <formula>AND(ISNUMBER(Z28),ISNUMBER(Q28),ROUND(Z28,0)=ROUND(Q28,0))</formula>
    </cfRule>
  </conditionalFormatting>
  <conditionalFormatting sqref="Z44 Z46 Z48:Z53 Z74:Z77">
    <cfRule type="expression" dxfId="1555" priority="2265">
      <formula>AND(ISNUMBER(Z44),ISNUMBER(Q44),ROUND(Z44,1)&gt;ROUND(Q44,1))</formula>
    </cfRule>
    <cfRule type="expression" dxfId="1554" priority="2266">
      <formula>AND(ISNUMBER(Z44),ISNUMBER(Q44),ROUND(Z44,1)&lt;ROUND(Q44,1))</formula>
    </cfRule>
    <cfRule type="expression" dxfId="1553" priority="2267">
      <formula>AND(ISNUMBER(Z44),ISNUMBER(Q44),ROUND(Z44,1)=ROUND(Q44,1))</formula>
    </cfRule>
  </conditionalFormatting>
  <conditionalFormatting sqref="Z45">
    <cfRule type="expression" dxfId="1552" priority="2269">
      <formula>AND(ISNUMBER(Z45),ISNUMBER(Q45),ROUND(Z45,2)&lt;ROUND(Q45,2))</formula>
    </cfRule>
    <cfRule type="expression" dxfId="1551" priority="2268">
      <formula>AND(ISNUMBER(Z45),ISNUMBER(Q45),ROUND(Z45,2)&gt;ROUND(Q45,2))</formula>
    </cfRule>
    <cfRule type="expression" dxfId="1550" priority="2270">
      <formula>AND(ISNUMBER(Z45),ISNUMBER(Q45),ROUND(Z45,2)=ROUND(Q45,2))</formula>
    </cfRule>
  </conditionalFormatting>
  <conditionalFormatting sqref="Z55:Z59">
    <cfRule type="expression" dxfId="1549" priority="2276">
      <formula>AND(ISNUMBER(Z55),ISNUMBER(Q55),ROUND(Z55,1)=ROUND(Q55,1))</formula>
    </cfRule>
    <cfRule type="expression" dxfId="1548" priority="2275">
      <formula>AND(ISNUMBER(Z55),ISNUMBER(Q55),ROUND(Z55,1)&lt;ROUND(Q55,1))</formula>
    </cfRule>
    <cfRule type="expression" dxfId="1547" priority="2274">
      <formula>AND(ISNUMBER(Z55),ISNUMBER(Q55),ROUND(Z55,1)&gt;ROUND(Q55,1))</formula>
    </cfRule>
  </conditionalFormatting>
  <conditionalFormatting sqref="Z61:Z65">
    <cfRule type="expression" dxfId="1546" priority="2278">
      <formula>AND(ISNUMBER(Z61),ISNUMBER(Q61),ROUND(Z61,1)&lt;ROUND(Q61,1))</formula>
    </cfRule>
    <cfRule type="expression" dxfId="1545" priority="2279">
      <formula>AND(ISNUMBER(Z61),ISNUMBER(Q61),ROUND(Z61,1)=ROUND(Q61,1))</formula>
    </cfRule>
    <cfRule type="expression" dxfId="1544" priority="2277">
      <formula>AND(ISNUMBER(Z61),ISNUMBER(Q61),ROUND(Z61,1)&gt;ROUND(Q61,1))</formula>
    </cfRule>
  </conditionalFormatting>
  <conditionalFormatting sqref="Z68:Z72">
    <cfRule type="expression" dxfId="1543" priority="2282">
      <formula>AND(ISNUMBER(Z68),ISNUMBER(Q68),ROUND(Z68,1)=ROUND(Q68,1))</formula>
    </cfRule>
    <cfRule type="expression" dxfId="1542" priority="2280">
      <formula>AND(ISNUMBER(Z68),ISNUMBER(Q68),ROUND(Z68,1)&gt;ROUND(Q68,1))</formula>
    </cfRule>
    <cfRule type="expression" dxfId="1541" priority="2281">
      <formula>AND(ISNUMBER(Z68),ISNUMBER(Q68),ROUND(Z68,1)&lt;ROUND(Q68,1))</formula>
    </cfRule>
  </conditionalFormatting>
  <conditionalFormatting sqref="AA44:AA53">
    <cfRule type="expression" dxfId="1540" priority="349">
      <formula>ISNUMBER(AA44)</formula>
    </cfRule>
  </conditionalFormatting>
  <conditionalFormatting sqref="AA55:AA59">
    <cfRule type="expression" dxfId="1539" priority="1925">
      <formula>ISNUMBER(AA55)</formula>
    </cfRule>
  </conditionalFormatting>
  <conditionalFormatting sqref="AA61:AA65">
    <cfRule type="expression" dxfId="1538" priority="1928">
      <formula>ISNUMBER(AA61)</formula>
    </cfRule>
  </conditionalFormatting>
  <conditionalFormatting sqref="AA38:AG38">
    <cfRule type="expression" dxfId="1537" priority="538">
      <formula>AND(ISNUMBER(AA38),ISNUMBER(AA41),AA38&gt;=AA41/8)</formula>
    </cfRule>
    <cfRule type="expression" dxfId="1536" priority="539">
      <formula>AND(ISNUMBER(AA38),ISNUMBER(AA41),AA38&lt;AA41/8)</formula>
    </cfRule>
  </conditionalFormatting>
  <conditionalFormatting sqref="AA39:AG39">
    <cfRule type="expression" dxfId="1535" priority="549">
      <formula>AND(ISNUMBER(AA39),ISNUMBER(AA41),AA39&lt;AA41/20)</formula>
    </cfRule>
    <cfRule type="expression" dxfId="1534" priority="548">
      <formula>AND(ISNUMBER(AA39),ISNUMBER(AA41),AA39&gt;=AA41/20)</formula>
    </cfRule>
  </conditionalFormatting>
  <conditionalFormatting sqref="AA40:AG40">
    <cfRule type="expression" dxfId="1533" priority="559">
      <formula>AND(ISNUMBER(AA40),ISNUMBER(AA41),AA40&lt;AA41/30)</formula>
    </cfRule>
    <cfRule type="expression" dxfId="1532" priority="558">
      <formula>AND(ISNUMBER(AA40),ISNUMBER(AA41),AA40&gt;=AA41/30)</formula>
    </cfRule>
  </conditionalFormatting>
  <conditionalFormatting sqref="AA41:AG41">
    <cfRule type="expression" dxfId="1531" priority="568">
      <formula>AND(ISNUMBER(AA41),ISNUMBER(AA34),AA41&gt;=AA34)</formula>
    </cfRule>
    <cfRule type="expression" dxfId="1530" priority="569">
      <formula>AND(ISNUMBER(AA41),ISNUMBER(AA34),AA41&lt;AA34)</formula>
    </cfRule>
  </conditionalFormatting>
  <conditionalFormatting sqref="AB55:AB59">
    <cfRule type="expression" dxfId="1529" priority="1923">
      <formula>AND(ISNUMBER(AB55),ISNUMBER(AA55),AB55&gt;AA55)</formula>
    </cfRule>
    <cfRule type="expression" dxfId="1528" priority="1924">
      <formula>AND(ISNUMBER(AB55),ISNUMBER(AA55),AB55&lt;AA55)</formula>
    </cfRule>
    <cfRule type="expression" dxfId="1527" priority="2144">
      <formula>AND(ISNUMBER(AB55),ISNUMBER(AA55),AB55=AA55)</formula>
    </cfRule>
  </conditionalFormatting>
  <conditionalFormatting sqref="AB61:AB65">
    <cfRule type="expression" dxfId="1526" priority="1927">
      <formula>AND(ISNUMBER(AB61),ISNUMBER(AA61),AB61&lt;AA61)</formula>
    </cfRule>
    <cfRule type="expression" dxfId="1525" priority="1926">
      <formula>AND(ISNUMBER(AB61),ISNUMBER(AA61),AB61&gt;AA61)</formula>
    </cfRule>
    <cfRule type="expression" dxfId="1524" priority="2160">
      <formula>AND(ISNUMBER(AB61),ISNUMBER(AA61),AB61=AA61)</formula>
    </cfRule>
  </conditionalFormatting>
  <conditionalFormatting sqref="AC44:AC46 AC48:AC53">
    <cfRule type="expression" dxfId="1523" priority="2130">
      <formula>AND(ISNUMBER(AC44),ISNUMBER(AA44),AC44=AA44)</formula>
    </cfRule>
    <cfRule type="expression" dxfId="1522" priority="2177">
      <formula>AND(ISNUMBER(AC44),ISNUMBER(AA44),AC44&gt;AA44)</formula>
    </cfRule>
    <cfRule type="expression" dxfId="1521" priority="2139">
      <formula>AND(ISNUMBER(AC44),ISNUMBER(AA44),AC44&lt;AA44)</formula>
    </cfRule>
  </conditionalFormatting>
  <conditionalFormatting sqref="AC55:AC59">
    <cfRule type="expression" dxfId="1520" priority="2155">
      <formula>AND(ISNUMBER(AC55),ISNUMBER(AA55),AC55&lt;AA55)</formula>
    </cfRule>
    <cfRule type="expression" dxfId="1519" priority="2146">
      <formula>AND(ISNUMBER(AC55),ISNUMBER(AA55),AC55=AA55)</formula>
    </cfRule>
    <cfRule type="expression" dxfId="1518" priority="2145">
      <formula>AND(ISNUMBER(AC55),ISNUMBER(AA55),AC55&gt;AA55)</formula>
    </cfRule>
  </conditionalFormatting>
  <conditionalFormatting sqref="AC61:AC65">
    <cfRule type="expression" dxfId="1517" priority="2162">
      <formula>AND(ISNUMBER(AC61),ISNUMBER(AA61),AC61=AA61)</formula>
    </cfRule>
    <cfRule type="expression" dxfId="1516" priority="2161">
      <formula>AND(ISNUMBER(AC61),ISNUMBER(AA61),AC61&gt;AA61)</formula>
    </cfRule>
    <cfRule type="expression" dxfId="1515" priority="2171">
      <formula>AND(ISNUMBER(AC61),ISNUMBER(AA61),AC61&lt;AA61)</formula>
    </cfRule>
  </conditionalFormatting>
  <conditionalFormatting sqref="AC68:AC77">
    <cfRule type="expression" dxfId="1514" priority="2178">
      <formula>AND(ISNUMBER(AC68),ISNUMBER(AA68),AC68&gt;AA68)</formula>
    </cfRule>
    <cfRule type="expression" dxfId="1513" priority="2187">
      <formula>AND(ISNUMBER(AC68),ISNUMBER(AA68),AC68&lt;AA68)</formula>
    </cfRule>
  </conditionalFormatting>
  <conditionalFormatting sqref="AD55:AD59">
    <cfRule type="expression" dxfId="1512" priority="2148">
      <formula>AND(ISNUMBER(AD55),ISNUMBER(AA55),AD55=AA55)</formula>
    </cfRule>
    <cfRule type="expression" dxfId="1511" priority="2147">
      <formula>AND(ISNUMBER(AD55),ISNUMBER(AA55),AD55&gt;AA55)</formula>
    </cfRule>
    <cfRule type="expression" dxfId="1510" priority="2156">
      <formula>AND(ISNUMBER(AD55),ISNUMBER(AA55),AD55&lt;AA55)</formula>
    </cfRule>
  </conditionalFormatting>
  <conditionalFormatting sqref="AD61:AD65">
    <cfRule type="expression" dxfId="1509" priority="2164">
      <formula>AND(ISNUMBER(AD61),ISNUMBER(AA61),AD61=AA61)</formula>
    </cfRule>
    <cfRule type="expression" dxfId="1508" priority="2163">
      <formula>AND(ISNUMBER(AD61),ISNUMBER(AA61),AD61&gt;AA61)</formula>
    </cfRule>
    <cfRule type="expression" dxfId="1507" priority="2172">
      <formula>AND(ISNUMBER(AD61),ISNUMBER(AA61),AD61&lt;AA61)</formula>
    </cfRule>
  </conditionalFormatting>
  <conditionalFormatting sqref="AE55:AE59">
    <cfRule type="expression" dxfId="1506" priority="2150">
      <formula>AND(ISNUMBER(AE55),ISNUMBER(AA55),AE55=AA55)</formula>
    </cfRule>
    <cfRule type="expression" dxfId="1505" priority="2149">
      <formula>AND(ISNUMBER(AE55),ISNUMBER(AA55),AE55&gt;AA55)</formula>
    </cfRule>
    <cfRule type="expression" dxfId="1504" priority="2157">
      <formula>AND(ISNUMBER(AE55),ISNUMBER(AA55),AE55&lt;AA55)</formula>
    </cfRule>
  </conditionalFormatting>
  <conditionalFormatting sqref="AE61:AE65">
    <cfRule type="expression" dxfId="1503" priority="2173">
      <formula>AND(ISNUMBER(AE61),ISNUMBER(AA61),AE61&lt;AA61)</formula>
    </cfRule>
    <cfRule type="expression" dxfId="1502" priority="2166">
      <formula>AND(ISNUMBER(AE61),ISNUMBER(AA61),AE61=AA61)</formula>
    </cfRule>
    <cfRule type="expression" dxfId="1501" priority="2165">
      <formula>AND(ISNUMBER(AE61),ISNUMBER(AA61),AE61&gt;AA61)</formula>
    </cfRule>
  </conditionalFormatting>
  <conditionalFormatting sqref="AF55:AF59">
    <cfRule type="expression" dxfId="1500" priority="2152">
      <formula>AND(ISNUMBER(AF55),ISNUMBER(AA55),AF55=AA55)</formula>
    </cfRule>
    <cfRule type="expression" dxfId="1499" priority="2151">
      <formula>AND(ISNUMBER(AF55),ISNUMBER(AA55),AF55&gt;AA55)</formula>
    </cfRule>
    <cfRule type="expression" dxfId="1498" priority="2158">
      <formula>AND(ISNUMBER(AF55),ISNUMBER(AA55),AF55&lt;AA55)</formula>
    </cfRule>
  </conditionalFormatting>
  <conditionalFormatting sqref="AF61:AF65">
    <cfRule type="expression" dxfId="1497" priority="2167">
      <formula>AND(ISNUMBER(AF61),ISNUMBER(AA61),AF61&gt;AA61)</formula>
    </cfRule>
    <cfRule type="expression" dxfId="1496" priority="2168">
      <formula>AND(ISNUMBER(AF61),ISNUMBER(AA61),AF61=AA61)</formula>
    </cfRule>
    <cfRule type="expression" dxfId="1495" priority="2174">
      <formula>AND(ISNUMBER(AF61),ISNUMBER(AA61),AF61&lt;AA61)</formula>
    </cfRule>
  </conditionalFormatting>
  <conditionalFormatting sqref="AG55:AG59">
    <cfRule type="expression" dxfId="1494" priority="2159">
      <formula>AND(ISNUMBER(AG55),ISNUMBER(AA55),AG55&lt;AA55)</formula>
    </cfRule>
    <cfRule type="expression" dxfId="1493" priority="2153">
      <formula>AND(ISNUMBER(AG55),ISNUMBER(AA55),AG55&gt;AA55)</formula>
    </cfRule>
    <cfRule type="expression" dxfId="1492" priority="2154">
      <formula>AND(ISNUMBER(AG55),ISNUMBER(AA55),AG55=AA55)</formula>
    </cfRule>
  </conditionalFormatting>
  <conditionalFormatting sqref="AG61:AG65">
    <cfRule type="expression" dxfId="1491" priority="2175">
      <formula>AND(ISNUMBER(AG61),ISNUMBER(AA61),AG61&lt;AA61)</formula>
    </cfRule>
    <cfRule type="expression" dxfId="1490" priority="2169">
      <formula>AND(ISNUMBER(AG61),ISNUMBER(AA61),AG61&gt;AA61)</formula>
    </cfRule>
    <cfRule type="expression" dxfId="1489" priority="2170">
      <formula>AND(ISNUMBER(AG61),ISNUMBER(AA61),AG61=AA61)</formula>
    </cfRule>
  </conditionalFormatting>
  <conditionalFormatting sqref="AH28">
    <cfRule type="expression" dxfId="1488" priority="2300">
      <formula>AND(ISNUMBER(AH28),ISNUMBER(Z28),ROUND(AH28,0)=ROUND(Z28,0))</formula>
    </cfRule>
    <cfRule type="expression" dxfId="1487" priority="2299">
      <formula>AND(ISNUMBER(AH28),ISNUMBER(Z28),ROUND(AH28,0)&lt;ROUND(Z28,0))</formula>
    </cfRule>
    <cfRule type="expression" dxfId="1486" priority="2298">
      <formula>AND(ISNUMBER(AH28),ISNUMBER(Z28),ROUND(AH28,0)&gt;ROUND(Z28,0))</formula>
    </cfRule>
  </conditionalFormatting>
  <conditionalFormatting sqref="AH44 AH46 AH48:AH53 AH74:AH77">
    <cfRule type="expression" dxfId="1485" priority="2307">
      <formula>AND(ISNUMBER(AH44),ISNUMBER(Z44),ROUND(AH44,1)&gt;ROUND(Z44,1))</formula>
    </cfRule>
    <cfRule type="expression" dxfId="1484" priority="2308">
      <formula>AND(ISNUMBER(AH44),ISNUMBER(Z44),ROUND(AH44,1)&lt;ROUND(Z44,1))</formula>
    </cfRule>
    <cfRule type="expression" dxfId="1483" priority="2309">
      <formula>AND(ISNUMBER(AH44),ISNUMBER(Z44),ROUND(AH44,1)=ROUND(Z44,1))</formula>
    </cfRule>
  </conditionalFormatting>
  <conditionalFormatting sqref="AH45">
    <cfRule type="expression" dxfId="1482" priority="2310">
      <formula>AND(ISNUMBER(AH45),ISNUMBER(Z45),ROUND(AH45,2)&gt;ROUND(Z45,2))</formula>
    </cfRule>
    <cfRule type="expression" dxfId="1481" priority="2311">
      <formula>AND(ISNUMBER(AH45),ISNUMBER(Z45),ROUND(AH45,2)&lt;ROUND(Z45,2))</formula>
    </cfRule>
    <cfRule type="expression" dxfId="1480" priority="2312">
      <formula>AND(ISNUMBER(AH45),ISNUMBER(Z45),ROUND(AH45,2)=ROUND(Z45,2))</formula>
    </cfRule>
  </conditionalFormatting>
  <conditionalFormatting sqref="AH55:AH59">
    <cfRule type="expression" dxfId="1479" priority="2316">
      <formula>AND(ISNUMBER(AH55),ISNUMBER(Z55),ROUND(AH55,1)&gt;ROUND(Z55,1))</formula>
    </cfRule>
    <cfRule type="expression" dxfId="1478" priority="2317">
      <formula>AND(ISNUMBER(AH55),ISNUMBER(Z55),ROUND(AH55,1)&lt;ROUND(Z55,1))</formula>
    </cfRule>
    <cfRule type="expression" dxfId="1477" priority="2318">
      <formula>AND(ISNUMBER(AH55),ISNUMBER(Z55),ROUND(AH55,1)=ROUND(Z55,1))</formula>
    </cfRule>
  </conditionalFormatting>
  <conditionalFormatting sqref="AH61:AH65">
    <cfRule type="expression" dxfId="1476" priority="2320">
      <formula>AND(ISNUMBER(AH61),ISNUMBER(Z61),ROUND(AH61,1)&lt;ROUND(Z61,1))</formula>
    </cfRule>
    <cfRule type="expression" dxfId="1475" priority="2319">
      <formula>AND(ISNUMBER(AH61),ISNUMBER(Z61),ROUND(AH61,1)&gt;ROUND(Z61,1))</formula>
    </cfRule>
    <cfRule type="expression" dxfId="1474" priority="2321">
      <formula>AND(ISNUMBER(AH61),ISNUMBER(Z61),ROUND(AH61,1)=ROUND(Z61,1))</formula>
    </cfRule>
  </conditionalFormatting>
  <conditionalFormatting sqref="AH68:AH72">
    <cfRule type="expression" dxfId="1473" priority="2322">
      <formula>AND(ISNUMBER(AH68),ISNUMBER(Z68),ROUND(AH68,1)&gt;ROUND(Z68,1))</formula>
    </cfRule>
    <cfRule type="expression" dxfId="1472" priority="2323">
      <formula>AND(ISNUMBER(AH68),ISNUMBER(Z68),ROUND(AH68,1)&lt;ROUND(Z68,1))</formula>
    </cfRule>
    <cfRule type="expression" dxfId="1471" priority="2324">
      <formula>AND(ISNUMBER(AH68),ISNUMBER(Z68),ROUND(AH68,1)=ROUND(Z68,1))</formula>
    </cfRule>
  </conditionalFormatting>
  <conditionalFormatting sqref="AI44:AI53">
    <cfRule type="expression" dxfId="1470" priority="350">
      <formula>ISNUMBER(AI44)</formula>
    </cfRule>
  </conditionalFormatting>
  <conditionalFormatting sqref="AI55:AI59">
    <cfRule type="expression" dxfId="1469" priority="1907">
      <formula>ISNUMBER(AI55)</formula>
    </cfRule>
  </conditionalFormatting>
  <conditionalFormatting sqref="AI61:AI65">
    <cfRule type="expression" dxfId="1468" priority="1910">
      <formula>ISNUMBER(AI61)</formula>
    </cfRule>
  </conditionalFormatting>
  <conditionalFormatting sqref="AI38:AL38 AN38:AO38">
    <cfRule type="expression" dxfId="1467" priority="540">
      <formula>AND(ISNUMBER(AI38),ISNUMBER(AI41),AI38&gt;=AI41/8)</formula>
    </cfRule>
    <cfRule type="expression" dxfId="1466" priority="541">
      <formula>AND(ISNUMBER(AI38),ISNUMBER(AI41),AI38&lt;AI41/8)</formula>
    </cfRule>
  </conditionalFormatting>
  <conditionalFormatting sqref="AI39:AL39 AN39:AO39">
    <cfRule type="expression" dxfId="1465" priority="550">
      <formula>AND(ISNUMBER(AI39),ISNUMBER(AI41),AI39&gt;=AI41/20)</formula>
    </cfRule>
    <cfRule type="expression" dxfId="1464" priority="551">
      <formula>AND(ISNUMBER(AI39),ISNUMBER(AI41),AI39&lt;AI41/20)</formula>
    </cfRule>
  </conditionalFormatting>
  <conditionalFormatting sqref="AI40:AL40 AN40:AO40">
    <cfRule type="expression" dxfId="1463" priority="561">
      <formula>AND(ISNUMBER(AI40),ISNUMBER(AI41),AI40&lt;AI41/30)</formula>
    </cfRule>
    <cfRule type="expression" dxfId="1462" priority="560">
      <formula>AND(ISNUMBER(AI40),ISNUMBER(AI41),AI40&gt;=AI41/30)</formula>
    </cfRule>
  </conditionalFormatting>
  <conditionalFormatting sqref="AI41:AL41 AN41:AO41">
    <cfRule type="expression" dxfId="1461" priority="571">
      <formula>AND(ISNUMBER(AI41),ISNUMBER(AI34),AI41&lt;AI34)</formula>
    </cfRule>
    <cfRule type="expression" dxfId="1460" priority="570">
      <formula>AND(ISNUMBER(AI41),ISNUMBER(AI34),AI41&gt;=AI34)</formula>
    </cfRule>
  </conditionalFormatting>
  <conditionalFormatting sqref="AJ44 AJ48:AJ53">
    <cfRule type="expression" dxfId="1459" priority="1902">
      <formula>AND(ISNUMBER(AJ44),ISNUMBER(AI44),AJ44&gt;AI44)</formula>
    </cfRule>
    <cfRule type="expression" dxfId="1458" priority="2192">
      <formula>AND(ISNUMBER(AJ44),ISNUMBER(AI44),AJ44=AI44)</formula>
    </cfRule>
    <cfRule type="expression" dxfId="1457" priority="1903">
      <formula>AND(ISNUMBER(AJ44),ISNUMBER(AI44),AJ44&lt;AI44)</formula>
    </cfRule>
  </conditionalFormatting>
  <conditionalFormatting sqref="AJ55:AJ59">
    <cfRule type="expression" dxfId="1456" priority="1906">
      <formula>AND(ISNUMBER(AJ55),ISNUMBER(AI55),AJ55&lt;AI55)</formula>
    </cfRule>
    <cfRule type="expression" dxfId="1455" priority="1905">
      <formula>AND(ISNUMBER(AJ55),ISNUMBER(AI55),AJ55&gt;AI55)</formula>
    </cfRule>
    <cfRule type="expression" dxfId="1454" priority="2208">
      <formula>AND(ISNUMBER(AJ55),ISNUMBER(AI55),AJ55=AI55)</formula>
    </cfRule>
  </conditionalFormatting>
  <conditionalFormatting sqref="AJ61:AJ65">
    <cfRule type="expression" dxfId="1453" priority="1909">
      <formula>AND(ISNUMBER(AJ61),ISNUMBER(AI61),AJ61&lt;AI61)</formula>
    </cfRule>
    <cfRule type="expression" dxfId="1452" priority="1908">
      <formula>AND(ISNUMBER(AJ61),ISNUMBER(AI61),AJ61&gt;AI61)</formula>
    </cfRule>
    <cfRule type="expression" dxfId="1451" priority="2224">
      <formula>AND(ISNUMBER(AJ61),ISNUMBER(AI61),AJ61=AI61)</formula>
    </cfRule>
  </conditionalFormatting>
  <conditionalFormatting sqref="AK55:AK59">
    <cfRule type="expression" dxfId="1450" priority="2210">
      <formula>AND(ISNUMBER(AK55),ISNUMBER(AI55),AK55=AI55)</formula>
    </cfRule>
    <cfRule type="expression" dxfId="1449" priority="2209">
      <formula>AND(ISNUMBER(AK55),ISNUMBER(AI55),AK55&gt;AI55)</formula>
    </cfRule>
    <cfRule type="expression" dxfId="1448" priority="2219">
      <formula>AND(ISNUMBER(AK55),ISNUMBER(AI55),AK55&lt;AI55)</formula>
    </cfRule>
  </conditionalFormatting>
  <conditionalFormatting sqref="AK61:AK65">
    <cfRule type="expression" dxfId="1447" priority="2226">
      <formula>AND(ISNUMBER(AK61),ISNUMBER(AI61),AK61=AI61)</formula>
    </cfRule>
    <cfRule type="expression" dxfId="1446" priority="2235">
      <formula>AND(ISNUMBER(AK61),ISNUMBER(AI61),AK61&lt;AI61)</formula>
    </cfRule>
    <cfRule type="expression" dxfId="1445" priority="2225">
      <formula>AND(ISNUMBER(AK61),ISNUMBER(AI61),AK61&gt;AI61)</formula>
    </cfRule>
  </conditionalFormatting>
  <conditionalFormatting sqref="AL55:AL59">
    <cfRule type="expression" dxfId="1444" priority="2211">
      <formula>AND(ISNUMBER(AL55),ISNUMBER(AI55),AL55&gt;AI55)</formula>
    </cfRule>
    <cfRule type="expression" dxfId="1443" priority="2212">
      <formula>AND(ISNUMBER(AL55),ISNUMBER(AI55),AL55=AI55)</formula>
    </cfRule>
    <cfRule type="expression" dxfId="1442" priority="2220">
      <formula>AND(ISNUMBER(AL55),ISNUMBER(AI55),AL55&lt;AI55)</formula>
    </cfRule>
  </conditionalFormatting>
  <conditionalFormatting sqref="AL61:AL65">
    <cfRule type="expression" dxfId="1441" priority="2228">
      <formula>AND(ISNUMBER(AL61),ISNUMBER(AI61),AL61=AI61)</formula>
    </cfRule>
    <cfRule type="expression" dxfId="1440" priority="2227">
      <formula>AND(ISNUMBER(AL61),ISNUMBER(AI61),AL61&gt;AI61)</formula>
    </cfRule>
    <cfRule type="expression" dxfId="1439" priority="2236">
      <formula>AND(ISNUMBER(AL61),ISNUMBER(AI61),AL61&lt;AI61)</formula>
    </cfRule>
  </conditionalFormatting>
  <conditionalFormatting sqref="AM55:AM59">
    <cfRule type="expression" dxfId="1438" priority="2221">
      <formula>AND(ISNUMBER(AM55),ISNUMBER(AI55),AM55&lt;AI55)</formula>
    </cfRule>
    <cfRule type="expression" dxfId="1437" priority="2213">
      <formula>AND(ISNUMBER(AM55),ISNUMBER(AI55),AM55&gt;AI55)</formula>
    </cfRule>
    <cfRule type="expression" dxfId="1436" priority="2214">
      <formula>AND(ISNUMBER(AM55),ISNUMBER(AI55),AM55=AI55)</formula>
    </cfRule>
  </conditionalFormatting>
  <conditionalFormatting sqref="AM61:AM65">
    <cfRule type="expression" dxfId="1435" priority="2237">
      <formula>AND(ISNUMBER(AM61),ISNUMBER(AI61),AM61&lt;AI61)</formula>
    </cfRule>
    <cfRule type="expression" dxfId="1434" priority="2229">
      <formula>AND(ISNUMBER(AM61),ISNUMBER(AI61),AM61&gt;AI61)</formula>
    </cfRule>
    <cfRule type="expression" dxfId="1433" priority="2230">
      <formula>AND(ISNUMBER(AM61),ISNUMBER(AI61),AM61=AI61)</formula>
    </cfRule>
  </conditionalFormatting>
  <conditionalFormatting sqref="AN55:AN59">
    <cfRule type="expression" dxfId="1432" priority="2222">
      <formula>AND(ISNUMBER(AN55),ISNUMBER(AI55),AN55&lt;AI55)</formula>
    </cfRule>
    <cfRule type="expression" dxfId="1431" priority="2215">
      <formula>AND(ISNUMBER(AN55),ISNUMBER(AI55),AN55&gt;AI55)</formula>
    </cfRule>
    <cfRule type="expression" dxfId="1430" priority="2216">
      <formula>AND(ISNUMBER(AN55),ISNUMBER(AI55),AN55=AI55)</formula>
    </cfRule>
  </conditionalFormatting>
  <conditionalFormatting sqref="AN61:AN65">
    <cfRule type="expression" dxfId="1429" priority="2232">
      <formula>AND(ISNUMBER(AN61),ISNUMBER(AI61),AN61=AI61)</formula>
    </cfRule>
    <cfRule type="expression" dxfId="1428" priority="2238">
      <formula>AND(ISNUMBER(AN61),ISNUMBER(AI61),AN61&lt;AI61)</formula>
    </cfRule>
    <cfRule type="expression" dxfId="1427" priority="2231">
      <formula>AND(ISNUMBER(AN61),ISNUMBER(AI61),AN61&gt;AI61)</formula>
    </cfRule>
  </conditionalFormatting>
  <conditionalFormatting sqref="AO55:AO59">
    <cfRule type="expression" dxfId="1426" priority="2218">
      <formula>AND(ISNUMBER(AO55),ISNUMBER(AI55),AO55=AI55)</formula>
    </cfRule>
    <cfRule type="expression" dxfId="1425" priority="2217">
      <formula>AND(ISNUMBER(AO55),ISNUMBER(AI55),AO55&gt;AI55)</formula>
    </cfRule>
    <cfRule type="expression" dxfId="1424" priority="2223">
      <formula>AND(ISNUMBER(AO55),ISNUMBER(AI55),AO55&lt;AI55)</formula>
    </cfRule>
  </conditionalFormatting>
  <conditionalFormatting sqref="AO61:AO65">
    <cfRule type="expression" dxfId="1423" priority="2233">
      <formula>AND(ISNUMBER(AO61),ISNUMBER(AI61),AO61&gt;AI61)</formula>
    </cfRule>
    <cfRule type="expression" dxfId="1422" priority="2234">
      <formula>AND(ISNUMBER(AO61),ISNUMBER(AI61),AO61=AI61)</formula>
    </cfRule>
    <cfRule type="expression" dxfId="1421" priority="2239">
      <formula>AND(ISNUMBER(AO61),ISNUMBER(AI61),AO61&lt;AI61)</formula>
    </cfRule>
  </conditionalFormatting>
  <conditionalFormatting sqref="AP45">
    <cfRule type="expression" dxfId="1420" priority="1898">
      <formula>AND(ISNUMBER(AP45),COUNT($B45:AP45)=1)</formula>
    </cfRule>
    <cfRule type="expression" dxfId="1419" priority="1897">
      <formula>AND(ISNUMBER(AP45),COUNT($B45:AP45)&gt;1,AP45&lt;INDEX($B45:$G45,1,MATCH(TRUE,INDEX(ISNUMBER($B45:$G45),0),0)))</formula>
    </cfRule>
    <cfRule type="expression" dxfId="1418" priority="1896">
      <formula>AND(ISNUMBER(AP45),COUNT($B45:AP45)&gt;1,AP45&gt;=INDEX($B45:$G45,1,MATCH(TRUE,INDEX(ISNUMBER($B45:$G45),0),0)))</formula>
    </cfRule>
  </conditionalFormatting>
  <conditionalFormatting sqref="AR36:AR41 BA36:BA41 BJ36:BJ41 BS36:BS41 CA38:CA41 CI38:CI41 J36:J41 S36:S41 AA36:AA41 AI36:AI41">
    <cfRule type="expression" dxfId="1417" priority="531">
      <formula>ISNUMBER(J36)</formula>
    </cfRule>
  </conditionalFormatting>
  <conditionalFormatting sqref="AR44:AR53">
    <cfRule type="expression" dxfId="1416" priority="351">
      <formula>ISNUMBER(AR44)</formula>
    </cfRule>
  </conditionalFormatting>
  <conditionalFormatting sqref="AR55:AR59">
    <cfRule type="expression" dxfId="1415" priority="1763">
      <formula>ISNUMBER(AR55)</formula>
    </cfRule>
  </conditionalFormatting>
  <conditionalFormatting sqref="AR61:AR65">
    <cfRule type="expression" dxfId="1414" priority="1766">
      <formula>ISNUMBER(AR61)</formula>
    </cfRule>
  </conditionalFormatting>
  <conditionalFormatting sqref="AR38:AU38 AW38:AX38">
    <cfRule type="expression" dxfId="1413" priority="524">
      <formula>AND(ISNUMBER(AR38),ISNUMBER(AR41),AR38&lt;AR41/8)</formula>
    </cfRule>
    <cfRule type="expression" dxfId="1412" priority="523">
      <formula>AND(ISNUMBER(AR38),ISNUMBER(AR41),AR38&gt;=AR41/8)</formula>
    </cfRule>
  </conditionalFormatting>
  <conditionalFormatting sqref="AR39:AU39 AW39:AX39">
    <cfRule type="expression" dxfId="1411" priority="525">
      <formula>AND(ISNUMBER(AR39),ISNUMBER(AR41),AR39&gt;=AR41/20)</formula>
    </cfRule>
    <cfRule type="expression" dxfId="1410" priority="526">
      <formula>AND(ISNUMBER(AR39),ISNUMBER(AR41),AR39&lt;AR41/20)</formula>
    </cfRule>
  </conditionalFormatting>
  <conditionalFormatting sqref="AR40:AU40 AW40:AX40">
    <cfRule type="expression" dxfId="1409" priority="528">
      <formula>AND(ISNUMBER(AR40),ISNUMBER(AR41),AR40&lt;AR41/30)</formula>
    </cfRule>
    <cfRule type="expression" dxfId="1408" priority="527">
      <formula>AND(ISNUMBER(AR40),ISNUMBER(AR41),AR40&gt;=AR41/30)</formula>
    </cfRule>
  </conditionalFormatting>
  <conditionalFormatting sqref="AR41:AU41 AW41:AX41">
    <cfRule type="expression" dxfId="1407" priority="530">
      <formula>AND(ISNUMBER(AR41),ISNUMBER(AR34),AR41&lt;AR34)</formula>
    </cfRule>
    <cfRule type="expression" dxfId="1406" priority="529">
      <formula>AND(ISNUMBER(AR41),ISNUMBER(AR34),AR41&gt;=AR34)</formula>
    </cfRule>
  </conditionalFormatting>
  <conditionalFormatting sqref="AR23:AY23">
    <cfRule type="expression" dxfId="1405" priority="2561">
      <formula>IFERROR(AND(AR23&lt;&gt;"",IF(IF(ISNUMBER(AR23),MOD(AR23,1),IF(VALUE(LEFT(AR23,FIND(":",AR23)-1))&gt;=24,1,VALUE(LEFT(AR23,FIND(":",AR23)-1))/24+VALUE(MID(AR23,FIND(":",AR23)+1,2))/1440))&lt;0.5,IF(ISNUMBER(AR23),MOD(AR23,1),IF(VALUE(LEFT(AR23,FIND(":",AR23)-1))&gt;=24,1,VALUE(LEFT(AR23,FIND(":",AR23)-1))/24+VALUE(MID(AR23,FIND(":",AR23)+1,2))/1440))+1,IF(ISNUMBER(AR23),MOD(AR23,1),IF(VALUE(LEFT(AR23,FIND(":",AR23)-1))&gt;=24,1,VALUE(LEFT(AR23,FIND(":",AR23)-1))/24+VALUE(MID(AR23,FIND(":",AR23)+1,2))/1440)))&gt;22/24),FALSE)</formula>
    </cfRule>
    <cfRule type="expression" dxfId="1404" priority="2560">
      <formula>IFERROR(AND(AR23&lt;&gt;"",IF(IF(ISNUMBER(AR23),MOD(AR23,1),IF(VALUE(LEFT(AR23,FIND(":",AR23)-1))&gt;=24,1,VALUE(LEFT(AR23,FIND(":",AR23)-1))/24+VALUE(MID(AR23,FIND(":",AR23)+1,2))/1440))&lt;0.5,IF(ISNUMBER(AR23),MOD(AR23,1),IF(VALUE(LEFT(AR23,FIND(":",AR23)-1))&gt;=24,1,VALUE(LEFT(AR23,FIND(":",AR23)-1))/24+VALUE(MID(AR23,FIND(":",AR23)+1,2))/1440))+1,IF(ISNUMBER(AR23),MOD(AR23,1),IF(VALUE(LEFT(AR23,FIND(":",AR23)-1))&gt;=24,1,VALUE(LEFT(AR23,FIND(":",AR23)-1))/24+VALUE(MID(AR23,FIND(":",AR23)+1,2))/1440)))&lt;=22/24),FALSE)</formula>
    </cfRule>
  </conditionalFormatting>
  <conditionalFormatting sqref="AR24:AY24">
    <cfRule type="expression" dxfId="1403" priority="2563">
      <formula>IFERROR(AND(AR24&lt;&gt;"",IF(ISNUMBER(AR24),MOD(AR24,1),IF(VALUE(LEFT(AR24,FIND(":",AR24)-1))&gt;=24,1,VALUE(LEFT(AR24,FIND(":",AR24)-1))/24+VALUE(MID(AR24,FIND(":",AR24)+1,2))/1440))&gt;8/24),FALSE)</formula>
    </cfRule>
    <cfRule type="expression" dxfId="1402" priority="2562">
      <formula>IFERROR(AND(AR24&lt;&gt;"",IF(ISNUMBER(AR24),MOD(AR24,1),IF(VALUE(LEFT(AR24,FIND(":",AR24)-1))&gt;=24,1,VALUE(LEFT(AR24,FIND(":",AR24)-1))/24+VALUE(MID(AR24,FIND(":",AR24)+1,2))/1440))&lt;=8/24),FALSE)</formula>
    </cfRule>
  </conditionalFormatting>
  <conditionalFormatting sqref="AR25:AY25 AR27:AY29">
    <cfRule type="expression" dxfId="1401" priority="2565">
      <formula>IFERROR(AND(AR25&lt;&gt;"",IF(ISNUMBER(AR25),MOD(AR25,1),VALUE(LEFT(AR25,FIND("h",AR25)-1))/24+VALUE(MID(AR25,FIND("h",AR25)+1,FIND("m",AR25)-FIND("h",AR25)-1))/1440)&lt;9.5/24),FALSE)</formula>
    </cfRule>
  </conditionalFormatting>
  <conditionalFormatting sqref="AR27:AY29 AR25:AY25">
    <cfRule type="expression" dxfId="1400" priority="2564">
      <formula>IFERROR(AND(AR25&lt;&gt;"",IF(ISNUMBER(AR25),MOD(AR25,1),VALUE(LEFT(AR25,FIND("h",AR25)-1))/24+VALUE(MID(AR25,FIND("h",AR25)+1,FIND("m",AR25)-FIND("h",AR25)-1))/1440)&gt;=9.5/24),FALSE)</formula>
    </cfRule>
  </conditionalFormatting>
  <conditionalFormatting sqref="AS44 AS48:AS53">
    <cfRule type="expression" dxfId="1399" priority="1760">
      <formula>AND(ISNUMBER(AS44),ISNUMBER(AR44),AS44&lt;AR44)</formula>
    </cfRule>
    <cfRule type="expression" dxfId="1398" priority="1759">
      <formula>AND(ISNUMBER(AS44),ISNUMBER(AR44),AS44&gt;AR44)</formula>
    </cfRule>
    <cfRule type="expression" dxfId="1397" priority="1776">
      <formula>AND(ISNUMBER(AS44),ISNUMBER(AR44),AS44=AR44)</formula>
    </cfRule>
  </conditionalFormatting>
  <conditionalFormatting sqref="AS55:AS59">
    <cfRule type="expression" dxfId="1396" priority="1792">
      <formula>AND(ISNUMBER(AS55),ISNUMBER(AR55),AS55=AR55)</formula>
    </cfRule>
    <cfRule type="expression" dxfId="1395" priority="1762">
      <formula>AND(ISNUMBER(AS55),ISNUMBER(AR55),AS55&lt;AR55)</formula>
    </cfRule>
    <cfRule type="expression" dxfId="1394" priority="1761">
      <formula>AND(ISNUMBER(AS55),ISNUMBER(AR55),AS55&gt;AR55)</formula>
    </cfRule>
  </conditionalFormatting>
  <conditionalFormatting sqref="AS61:AS65">
    <cfRule type="expression" dxfId="1393" priority="1765">
      <formula>AND(ISNUMBER(AS61),ISNUMBER(AR61),AS61&lt;AR61)</formula>
    </cfRule>
    <cfRule type="expression" dxfId="1392" priority="1764">
      <formula>AND(ISNUMBER(AS61),ISNUMBER(AR61),AS61&gt;AR61)</formula>
    </cfRule>
    <cfRule type="expression" dxfId="1391" priority="1808">
      <formula>AND(ISNUMBER(AS61),ISNUMBER(AR61),AS61=AR61)</formula>
    </cfRule>
  </conditionalFormatting>
  <conditionalFormatting sqref="AS47:AX47">
    <cfRule type="expression" dxfId="1390" priority="352">
      <formula>AND(ISNUMBER(AS47),ISNUMBER(AO47),AS47&gt;AO47)</formula>
    </cfRule>
    <cfRule type="expression" dxfId="1389" priority="353">
      <formula>AND(ISNUMBER(AS47),ISNUMBER(AO47),AS47=AO47)</formula>
    </cfRule>
    <cfRule type="expression" dxfId="1388" priority="354">
      <formula>AND(ISNUMBER(AS47),ISNUMBER(AO47),AS47&lt;AO47)</formula>
    </cfRule>
  </conditionalFormatting>
  <conditionalFormatting sqref="AT44 AT48:AT53">
    <cfRule type="expression" dxfId="1387" priority="1777">
      <formula>AND(ISNUMBER(AT44),ISNUMBER(AR44),AT44&gt;AR44)</formula>
    </cfRule>
    <cfRule type="expression" dxfId="1386" priority="1778">
      <formula>AND(ISNUMBER(AT44),ISNUMBER(AR44),AT44=AR44)</formula>
    </cfRule>
    <cfRule type="expression" dxfId="1385" priority="1787">
      <formula>AND(ISNUMBER(AT44),ISNUMBER(AR44),AT44&lt;AR44)</formula>
    </cfRule>
  </conditionalFormatting>
  <conditionalFormatting sqref="AT55:AT59">
    <cfRule type="expression" dxfId="1384" priority="1793">
      <formula>AND(ISNUMBER(AT55),ISNUMBER(AR55),AT55&gt;AR55)</formula>
    </cfRule>
    <cfRule type="expression" dxfId="1383" priority="1794">
      <formula>AND(ISNUMBER(AT55),ISNUMBER(AR55),AT55=AR55)</formula>
    </cfRule>
    <cfRule type="expression" dxfId="1382" priority="1803">
      <formula>AND(ISNUMBER(AT55),ISNUMBER(AR55),AT55&lt;AR55)</formula>
    </cfRule>
  </conditionalFormatting>
  <conditionalFormatting sqref="AT61:AT65">
    <cfRule type="expression" dxfId="1381" priority="1819">
      <formula>AND(ISNUMBER(AT61),ISNUMBER(AR61),AT61&lt;AR61)</formula>
    </cfRule>
    <cfRule type="expression" dxfId="1380" priority="1809">
      <formula>AND(ISNUMBER(AT61),ISNUMBER(AR61),AT61&gt;AR61)</formula>
    </cfRule>
    <cfRule type="expression" dxfId="1379" priority="1810">
      <formula>AND(ISNUMBER(AT61),ISNUMBER(AR61),AT61=AR61)</formula>
    </cfRule>
  </conditionalFormatting>
  <conditionalFormatting sqref="AU44 AU48:AU53">
    <cfRule type="expression" dxfId="1378" priority="1780">
      <formula>AND(ISNUMBER(AU44),ISNUMBER(AR44),AU44=AR44)</formula>
    </cfRule>
    <cfRule type="expression" dxfId="1377" priority="1788">
      <formula>AND(ISNUMBER(AU44),ISNUMBER(AR44),AU44&lt;AR44)</formula>
    </cfRule>
    <cfRule type="expression" dxfId="1376" priority="1779">
      <formula>AND(ISNUMBER(AU44),ISNUMBER(AR44),AU44&gt;AR44)</formula>
    </cfRule>
  </conditionalFormatting>
  <conditionalFormatting sqref="AU55:AU59">
    <cfRule type="expression" dxfId="1375" priority="1804">
      <formula>AND(ISNUMBER(AU55),ISNUMBER(AR55),AU55&lt;AR55)</formula>
    </cfRule>
    <cfRule type="expression" dxfId="1374" priority="1796">
      <formula>AND(ISNUMBER(AU55),ISNUMBER(AR55),AU55=AR55)</formula>
    </cfRule>
    <cfRule type="expression" dxfId="1373" priority="1795">
      <formula>AND(ISNUMBER(AU55),ISNUMBER(AR55),AU55&gt;AR55)</formula>
    </cfRule>
  </conditionalFormatting>
  <conditionalFormatting sqref="AU61:AU65">
    <cfRule type="expression" dxfId="1372" priority="1812">
      <formula>AND(ISNUMBER(AU61),ISNUMBER(AR61),AU61=AR61)</formula>
    </cfRule>
    <cfRule type="expression" dxfId="1371" priority="1811">
      <formula>AND(ISNUMBER(AU61),ISNUMBER(AR61),AU61&gt;AR61)</formula>
    </cfRule>
    <cfRule type="expression" dxfId="1370" priority="1820">
      <formula>AND(ISNUMBER(AU61),ISNUMBER(AR61),AU61&lt;AR61)</formula>
    </cfRule>
  </conditionalFormatting>
  <conditionalFormatting sqref="AV44 AV48:AV53">
    <cfRule type="expression" dxfId="1369" priority="1781">
      <formula>AND(ISNUMBER(AV44),ISNUMBER(AR44),AV44&gt;AR44)</formula>
    </cfRule>
    <cfRule type="expression" dxfId="1368" priority="1782">
      <formula>AND(ISNUMBER(AV44),ISNUMBER(AR44),AV44=AR44)</formula>
    </cfRule>
    <cfRule type="expression" dxfId="1367" priority="1789">
      <formula>AND(ISNUMBER(AV44),ISNUMBER(AR44),AV44&lt;AR44)</formula>
    </cfRule>
  </conditionalFormatting>
  <conditionalFormatting sqref="AV55:AV59">
    <cfRule type="expression" dxfId="1366" priority="1805">
      <formula>AND(ISNUMBER(AV55),ISNUMBER(AR55),AV55&lt;AR55)</formula>
    </cfRule>
    <cfRule type="expression" dxfId="1365" priority="1798">
      <formula>AND(ISNUMBER(AV55),ISNUMBER(AR55),AV55=AR55)</formula>
    </cfRule>
    <cfRule type="expression" dxfId="1364" priority="1797">
      <formula>AND(ISNUMBER(AV55),ISNUMBER(AR55),AV55&gt;AR55)</formula>
    </cfRule>
  </conditionalFormatting>
  <conditionalFormatting sqref="AV61:AV65">
    <cfRule type="expression" dxfId="1363" priority="1821">
      <formula>AND(ISNUMBER(AV61),ISNUMBER(AR61),AV61&lt;AR61)</formula>
    </cfRule>
    <cfRule type="expression" dxfId="1362" priority="1813">
      <formula>AND(ISNUMBER(AV61),ISNUMBER(AR61),AV61&gt;AR61)</formula>
    </cfRule>
    <cfRule type="expression" dxfId="1361" priority="1814">
      <formula>AND(ISNUMBER(AV61),ISNUMBER(AR61),AV61=AR61)</formula>
    </cfRule>
  </conditionalFormatting>
  <conditionalFormatting sqref="AW44 AW48:AW53">
    <cfRule type="expression" dxfId="1360" priority="1783">
      <formula>AND(ISNUMBER(AW44),ISNUMBER(AR44),AW44&gt;AR44)</formula>
    </cfRule>
    <cfRule type="expression" dxfId="1359" priority="1784">
      <formula>AND(ISNUMBER(AW44),ISNUMBER(AR44),AW44=AR44)</formula>
    </cfRule>
    <cfRule type="expression" dxfId="1358" priority="1790">
      <formula>AND(ISNUMBER(AW44),ISNUMBER(AR44),AW44&lt;AR44)</formula>
    </cfRule>
  </conditionalFormatting>
  <conditionalFormatting sqref="AW55:AW59">
    <cfRule type="expression" dxfId="1357" priority="1800">
      <formula>AND(ISNUMBER(AW55),ISNUMBER(AR55),AW55=AR55)</formula>
    </cfRule>
    <cfRule type="expression" dxfId="1356" priority="1799">
      <formula>AND(ISNUMBER(AW55),ISNUMBER(AR55),AW55&gt;AR55)</formula>
    </cfRule>
    <cfRule type="expression" dxfId="1355" priority="1806">
      <formula>AND(ISNUMBER(AW55),ISNUMBER(AR55),AW55&lt;AR55)</formula>
    </cfRule>
  </conditionalFormatting>
  <conditionalFormatting sqref="AW61:AW65">
    <cfRule type="expression" dxfId="1354" priority="1815">
      <formula>AND(ISNUMBER(AW61),ISNUMBER(AR61),AW61&gt;AR61)</formula>
    </cfRule>
    <cfRule type="expression" dxfId="1353" priority="1816">
      <formula>AND(ISNUMBER(AW61),ISNUMBER(AR61),AW61=AR61)</formula>
    </cfRule>
    <cfRule type="expression" dxfId="1352" priority="1822">
      <formula>AND(ISNUMBER(AW61),ISNUMBER(AR61),AW61&lt;AR61)</formula>
    </cfRule>
  </conditionalFormatting>
  <conditionalFormatting sqref="AX44 AX48:AX53">
    <cfRule type="expression" dxfId="1351" priority="1791">
      <formula>AND(ISNUMBER(AX44),ISNUMBER(AR44),AX44&lt;AR44)</formula>
    </cfRule>
    <cfRule type="expression" dxfId="1350" priority="1786">
      <formula>AND(ISNUMBER(AX44),ISNUMBER(AR44),AX44=AR44)</formula>
    </cfRule>
    <cfRule type="expression" dxfId="1349" priority="1785">
      <formula>AND(ISNUMBER(AX44),ISNUMBER(AR44),AX44&gt;AR44)</formula>
    </cfRule>
  </conditionalFormatting>
  <conditionalFormatting sqref="AX55:AX59">
    <cfRule type="expression" dxfId="1348" priority="1802">
      <formula>AND(ISNUMBER(AX55),ISNUMBER(AR55),AX55=AR55)</formula>
    </cfRule>
    <cfRule type="expression" dxfId="1347" priority="1801">
      <formula>AND(ISNUMBER(AX55),ISNUMBER(AR55),AX55&gt;AR55)</formula>
    </cfRule>
    <cfRule type="expression" dxfId="1346" priority="1807">
      <formula>AND(ISNUMBER(AX55),ISNUMBER(AR55),AX55&lt;AR55)</formula>
    </cfRule>
  </conditionalFormatting>
  <conditionalFormatting sqref="AX61:AX65">
    <cfRule type="expression" dxfId="1345" priority="1823">
      <formula>AND(ISNUMBER(AX61),ISNUMBER(AR61),AX61&lt;AR61)</formula>
    </cfRule>
    <cfRule type="expression" dxfId="1344" priority="1818">
      <formula>AND(ISNUMBER(AX61),ISNUMBER(AR61),AX61=AR61)</formula>
    </cfRule>
    <cfRule type="expression" dxfId="1343" priority="1817">
      <formula>AND(ISNUMBER(AX61),ISNUMBER(AR61),AX61&gt;AR61)</formula>
    </cfRule>
  </conditionalFormatting>
  <conditionalFormatting sqref="BA44:BA53">
    <cfRule type="expression" dxfId="1342" priority="355">
      <formula>ISNUMBER(BA44)</formula>
    </cfRule>
  </conditionalFormatting>
  <conditionalFormatting sqref="BA55:BA59">
    <cfRule type="expression" dxfId="1341" priority="1598">
      <formula>ISNUMBER(BA55)</formula>
    </cfRule>
  </conditionalFormatting>
  <conditionalFormatting sqref="BA61:BA65">
    <cfRule type="expression" dxfId="1340" priority="1601">
      <formula>ISNUMBER(BA61)</formula>
    </cfRule>
  </conditionalFormatting>
  <conditionalFormatting sqref="BA38:BD38 BF38:BG38">
    <cfRule type="expression" dxfId="1339" priority="516">
      <formula>AND(ISNUMBER(BA38),ISNUMBER(BA41),BA38&lt;BA41/8)</formula>
    </cfRule>
    <cfRule type="expression" dxfId="1338" priority="515">
      <formula>AND(ISNUMBER(BA38),ISNUMBER(BA41),BA38&gt;=BA41/8)</formula>
    </cfRule>
  </conditionalFormatting>
  <conditionalFormatting sqref="BA39:BD39 BF39:BG39">
    <cfRule type="expression" dxfId="1337" priority="518">
      <formula>AND(ISNUMBER(BA39),ISNUMBER(BA41),BA39&lt;BA41/20)</formula>
    </cfRule>
    <cfRule type="expression" dxfId="1336" priority="517">
      <formula>AND(ISNUMBER(BA39),ISNUMBER(BA41),BA39&gt;=BA41/20)</formula>
    </cfRule>
  </conditionalFormatting>
  <conditionalFormatting sqref="BA40:BD40 BF40:BG40">
    <cfRule type="expression" dxfId="1335" priority="520">
      <formula>AND(ISNUMBER(BA40),ISNUMBER(BA41),BA40&lt;BA41/30)</formula>
    </cfRule>
    <cfRule type="expression" dxfId="1334" priority="519">
      <formula>AND(ISNUMBER(BA40),ISNUMBER(BA41),BA40&gt;=BA41/30)</formula>
    </cfRule>
  </conditionalFormatting>
  <conditionalFormatting sqref="BA41:BD41 BF41:BG41">
    <cfRule type="expression" dxfId="1333" priority="522">
      <formula>AND(ISNUMBER(BA41),ISNUMBER(BA34),BA41&lt;BA34)</formula>
    </cfRule>
    <cfRule type="expression" dxfId="1332" priority="521">
      <formula>AND(ISNUMBER(BA41),ISNUMBER(BA34),BA41&gt;=BA34)</formula>
    </cfRule>
  </conditionalFormatting>
  <conditionalFormatting sqref="BA23:BH23">
    <cfRule type="expression" dxfId="1331" priority="2567">
      <formula>IFERROR(AND(BA23&lt;&gt;"",IF(IF(ISNUMBER(BA23),MOD(BA23,1),IF(VALUE(LEFT(BA23,FIND(":",BA23)-1))&gt;=24,1,VALUE(LEFT(BA23,FIND(":",BA23)-1))/24+VALUE(MID(BA23,FIND(":",BA23)+1,2))/1440))&lt;0.5,IF(ISNUMBER(BA23),MOD(BA23,1),IF(VALUE(LEFT(BA23,FIND(":",BA23)-1))&gt;=24,1,VALUE(LEFT(BA23,FIND(":",BA23)-1))/24+VALUE(MID(BA23,FIND(":",BA23)+1,2))/1440))+1,IF(ISNUMBER(BA23),MOD(BA23,1),IF(VALUE(LEFT(BA23,FIND(":",BA23)-1))&gt;=24,1,VALUE(LEFT(BA23,FIND(":",BA23)-1))/24+VALUE(MID(BA23,FIND(":",BA23)+1,2))/1440)))&gt;22/24),FALSE)</formula>
    </cfRule>
    <cfRule type="expression" dxfId="1330" priority="2566">
      <formula>IFERROR(AND(BA23&lt;&gt;"",IF(IF(ISNUMBER(BA23),MOD(BA23,1),IF(VALUE(LEFT(BA23,FIND(":",BA23)-1))&gt;=24,1,VALUE(LEFT(BA23,FIND(":",BA23)-1))/24+VALUE(MID(BA23,FIND(":",BA23)+1,2))/1440))&lt;0.5,IF(ISNUMBER(BA23),MOD(BA23,1),IF(VALUE(LEFT(BA23,FIND(":",BA23)-1))&gt;=24,1,VALUE(LEFT(BA23,FIND(":",BA23)-1))/24+VALUE(MID(BA23,FIND(":",BA23)+1,2))/1440))+1,IF(ISNUMBER(BA23),MOD(BA23,1),IF(VALUE(LEFT(BA23,FIND(":",BA23)-1))&gt;=24,1,VALUE(LEFT(BA23,FIND(":",BA23)-1))/24+VALUE(MID(BA23,FIND(":",BA23)+1,2))/1440)))&lt;=22/24),FALSE)</formula>
    </cfRule>
  </conditionalFormatting>
  <conditionalFormatting sqref="BA24:BH24">
    <cfRule type="expression" dxfId="1329" priority="2569">
      <formula>IFERROR(AND(BA24&lt;&gt;"",IF(ISNUMBER(BA24),MOD(BA24,1),IF(VALUE(LEFT(BA24,FIND(":",BA24)-1))&gt;=24,1,VALUE(LEFT(BA24,FIND(":",BA24)-1))/24+VALUE(MID(BA24,FIND(":",BA24)+1,2))/1440))&gt;8/24),FALSE)</formula>
    </cfRule>
    <cfRule type="expression" dxfId="1328" priority="2568">
      <formula>IFERROR(AND(BA24&lt;&gt;"",IF(ISNUMBER(BA24),MOD(BA24,1),IF(VALUE(LEFT(BA24,FIND(":",BA24)-1))&gt;=24,1,VALUE(LEFT(BA24,FIND(":",BA24)-1))/24+VALUE(MID(BA24,FIND(":",BA24)+1,2))/1440))&lt;=8/24),FALSE)</formula>
    </cfRule>
  </conditionalFormatting>
  <conditionalFormatting sqref="BA25:BH25 BA27:BH29">
    <cfRule type="expression" dxfId="1327" priority="2571">
      <formula>IFERROR(AND(BA25&lt;&gt;"",IF(ISNUMBER(BA25),MOD(BA25,1),VALUE(LEFT(BA25,FIND("h",BA25)-1))/24+VALUE(MID(BA25,FIND("h",BA25)+1,FIND("m",BA25)-FIND("h",BA25)-1))/1440)&lt;9.5/24),FALSE)</formula>
    </cfRule>
  </conditionalFormatting>
  <conditionalFormatting sqref="BA27:BH29 BA25:BH25">
    <cfRule type="expression" dxfId="1326" priority="2570">
      <formula>IFERROR(AND(BA25&lt;&gt;"",IF(ISNUMBER(BA25),MOD(BA25,1),VALUE(LEFT(BA25,FIND("h",BA25)-1))/24+VALUE(MID(BA25,FIND("h",BA25)+1,FIND("m",BA25)-FIND("h",BA25)-1))/1440)&gt;=9.5/24),FALSE)</formula>
    </cfRule>
  </conditionalFormatting>
  <conditionalFormatting sqref="BB44 BB48:BB53">
    <cfRule type="expression" dxfId="1325" priority="1595">
      <formula>AND(ISNUMBER(BB44),ISNUMBER(BA44),BB44&lt;BA44)</formula>
    </cfRule>
    <cfRule type="expression" dxfId="1324" priority="1594">
      <formula>AND(ISNUMBER(BB44),ISNUMBER(BA44),BB44&gt;BA44)</formula>
    </cfRule>
    <cfRule type="expression" dxfId="1323" priority="1611">
      <formula>AND(ISNUMBER(BB44),ISNUMBER(BA44),BB44=BA44)</formula>
    </cfRule>
  </conditionalFormatting>
  <conditionalFormatting sqref="BB55:BB59">
    <cfRule type="expression" dxfId="1322" priority="1596">
      <formula>AND(ISNUMBER(BB55),ISNUMBER(BA55),BB55&gt;BA55)</formula>
    </cfRule>
    <cfRule type="expression" dxfId="1321" priority="1627">
      <formula>AND(ISNUMBER(BB55),ISNUMBER(BA55),BB55=BA55)</formula>
    </cfRule>
    <cfRule type="expression" dxfId="1320" priority="1597">
      <formula>AND(ISNUMBER(BB55),ISNUMBER(BA55),BB55&lt;BA55)</formula>
    </cfRule>
  </conditionalFormatting>
  <conditionalFormatting sqref="BB61:BB65">
    <cfRule type="expression" dxfId="1319" priority="1600">
      <formula>AND(ISNUMBER(BB61),ISNUMBER(BA61),BB61&lt;BA61)</formula>
    </cfRule>
    <cfRule type="expression" dxfId="1318" priority="1599">
      <formula>AND(ISNUMBER(BB61),ISNUMBER(BA61),BB61&gt;BA61)</formula>
    </cfRule>
    <cfRule type="expression" dxfId="1317" priority="1643">
      <formula>AND(ISNUMBER(BB61),ISNUMBER(BA61),BB61=BA61)</formula>
    </cfRule>
  </conditionalFormatting>
  <conditionalFormatting sqref="BB47:BG47">
    <cfRule type="expression" dxfId="1316" priority="357">
      <formula>AND(ISNUMBER(BB47),ISNUMBER(AX47),BB47=AX47)</formula>
    </cfRule>
    <cfRule type="expression" dxfId="1315" priority="358">
      <formula>AND(ISNUMBER(BB47),ISNUMBER(AX47),BB47&lt;AX47)</formula>
    </cfRule>
    <cfRule type="expression" dxfId="1314" priority="356">
      <formula>AND(ISNUMBER(BB47),ISNUMBER(AX47),BB47&gt;AX47)</formula>
    </cfRule>
  </conditionalFormatting>
  <conditionalFormatting sqref="BC44 BC48:BC53">
    <cfRule type="expression" dxfId="1313" priority="1613">
      <formula>AND(ISNUMBER(BC44),ISNUMBER(BA44),BC44=BA44)</formula>
    </cfRule>
    <cfRule type="expression" dxfId="1312" priority="1612">
      <formula>AND(ISNUMBER(BC44),ISNUMBER(BA44),BC44&gt;BA44)</formula>
    </cfRule>
    <cfRule type="expression" dxfId="1311" priority="1622">
      <formula>AND(ISNUMBER(BC44),ISNUMBER(BA44),BC44&lt;BA44)</formula>
    </cfRule>
  </conditionalFormatting>
  <conditionalFormatting sqref="BC55:BC59">
    <cfRule type="expression" dxfId="1310" priority="1638">
      <formula>AND(ISNUMBER(BC55),ISNUMBER(BA55),BC55&lt;BA55)</formula>
    </cfRule>
    <cfRule type="expression" dxfId="1309" priority="1629">
      <formula>AND(ISNUMBER(BC55),ISNUMBER(BA55),BC55=BA55)</formula>
    </cfRule>
    <cfRule type="expression" dxfId="1308" priority="1628">
      <formula>AND(ISNUMBER(BC55),ISNUMBER(BA55),BC55&gt;BA55)</formula>
    </cfRule>
  </conditionalFormatting>
  <conditionalFormatting sqref="BC61:BC65">
    <cfRule type="expression" dxfId="1307" priority="1644">
      <formula>AND(ISNUMBER(BC61),ISNUMBER(BA61),BC61&gt;BA61)</formula>
    </cfRule>
    <cfRule type="expression" dxfId="1306" priority="1654">
      <formula>AND(ISNUMBER(BC61),ISNUMBER(BA61),BC61&lt;BA61)</formula>
    </cfRule>
    <cfRule type="expression" dxfId="1305" priority="1645">
      <formula>AND(ISNUMBER(BC61),ISNUMBER(BA61),BC61=BA61)</formula>
    </cfRule>
  </conditionalFormatting>
  <conditionalFormatting sqref="BD44 BD48:BD53">
    <cfRule type="expression" dxfId="1304" priority="1623">
      <formula>AND(ISNUMBER(BD44),ISNUMBER(BA44),BD44&lt;BA44)</formula>
    </cfRule>
    <cfRule type="expression" dxfId="1303" priority="1614">
      <formula>AND(ISNUMBER(BD44),ISNUMBER(BA44),BD44&gt;BA44)</formula>
    </cfRule>
    <cfRule type="expression" dxfId="1302" priority="1615">
      <formula>AND(ISNUMBER(BD44),ISNUMBER(BA44),BD44=BA44)</formula>
    </cfRule>
  </conditionalFormatting>
  <conditionalFormatting sqref="BD55:BD59">
    <cfRule type="expression" dxfId="1301" priority="1630">
      <formula>AND(ISNUMBER(BD55),ISNUMBER(BA55),BD55&gt;BA55)</formula>
    </cfRule>
    <cfRule type="expression" dxfId="1300" priority="1631">
      <formula>AND(ISNUMBER(BD55),ISNUMBER(BA55),BD55=BA55)</formula>
    </cfRule>
    <cfRule type="expression" dxfId="1299" priority="1639">
      <formula>AND(ISNUMBER(BD55),ISNUMBER(BA55),BD55&lt;BA55)</formula>
    </cfRule>
  </conditionalFormatting>
  <conditionalFormatting sqref="BD61:BD65">
    <cfRule type="expression" dxfId="1298" priority="1655">
      <formula>AND(ISNUMBER(BD61),ISNUMBER(BA61),BD61&lt;BA61)</formula>
    </cfRule>
    <cfRule type="expression" dxfId="1297" priority="1647">
      <formula>AND(ISNUMBER(BD61),ISNUMBER(BA61),BD61=BA61)</formula>
    </cfRule>
    <cfRule type="expression" dxfId="1296" priority="1646">
      <formula>AND(ISNUMBER(BD61),ISNUMBER(BA61),BD61&gt;BA61)</formula>
    </cfRule>
  </conditionalFormatting>
  <conditionalFormatting sqref="BE44 BE48:BE53">
    <cfRule type="expression" dxfId="1295" priority="1617">
      <formula>AND(ISNUMBER(BE44),ISNUMBER(BA44),BE44=BA44)</formula>
    </cfRule>
    <cfRule type="expression" dxfId="1294" priority="1616">
      <formula>AND(ISNUMBER(BE44),ISNUMBER(BA44),BE44&gt;BA44)</formula>
    </cfRule>
    <cfRule type="expression" dxfId="1293" priority="1624">
      <formula>AND(ISNUMBER(BE44),ISNUMBER(BA44),BE44&lt;BA44)</formula>
    </cfRule>
  </conditionalFormatting>
  <conditionalFormatting sqref="BE55:BE59">
    <cfRule type="expression" dxfId="1292" priority="1632">
      <formula>AND(ISNUMBER(BE55),ISNUMBER(BA55),BE55&gt;BA55)</formula>
    </cfRule>
    <cfRule type="expression" dxfId="1291" priority="1633">
      <formula>AND(ISNUMBER(BE55),ISNUMBER(BA55),BE55=BA55)</formula>
    </cfRule>
    <cfRule type="expression" dxfId="1290" priority="1640">
      <formula>AND(ISNUMBER(BE55),ISNUMBER(BA55),BE55&lt;BA55)</formula>
    </cfRule>
  </conditionalFormatting>
  <conditionalFormatting sqref="BE61:BE65">
    <cfRule type="expression" dxfId="1289" priority="1656">
      <formula>AND(ISNUMBER(BE61),ISNUMBER(BA61),BE61&lt;BA61)</formula>
    </cfRule>
    <cfRule type="expression" dxfId="1288" priority="1649">
      <formula>AND(ISNUMBER(BE61),ISNUMBER(BA61),BE61=BA61)</formula>
    </cfRule>
    <cfRule type="expression" dxfId="1287" priority="1648">
      <formula>AND(ISNUMBER(BE61),ISNUMBER(BA61),BE61&gt;BA61)</formula>
    </cfRule>
  </conditionalFormatting>
  <conditionalFormatting sqref="BF44 BF48:BF53">
    <cfRule type="expression" dxfId="1286" priority="1619">
      <formula>AND(ISNUMBER(BF44),ISNUMBER(BA44),BF44=BA44)</formula>
    </cfRule>
    <cfRule type="expression" dxfId="1285" priority="1625">
      <formula>AND(ISNUMBER(BF44),ISNUMBER(BA44),BF44&lt;BA44)</formula>
    </cfRule>
    <cfRule type="expression" dxfId="1284" priority="1618">
      <formula>AND(ISNUMBER(BF44),ISNUMBER(BA44),BF44&gt;BA44)</formula>
    </cfRule>
  </conditionalFormatting>
  <conditionalFormatting sqref="BF55:BF59">
    <cfRule type="expression" dxfId="1283" priority="1641">
      <formula>AND(ISNUMBER(BF55),ISNUMBER(BA55),BF55&lt;BA55)</formula>
    </cfRule>
    <cfRule type="expression" dxfId="1282" priority="1635">
      <formula>AND(ISNUMBER(BF55),ISNUMBER(BA55),BF55=BA55)</formula>
    </cfRule>
    <cfRule type="expression" dxfId="1281" priority="1634">
      <formula>AND(ISNUMBER(BF55),ISNUMBER(BA55),BF55&gt;BA55)</formula>
    </cfRule>
  </conditionalFormatting>
  <conditionalFormatting sqref="BF61:BF65">
    <cfRule type="expression" dxfId="1280" priority="1657">
      <formula>AND(ISNUMBER(BF61),ISNUMBER(BA61),BF61&lt;BA61)</formula>
    </cfRule>
    <cfRule type="expression" dxfId="1279" priority="1650">
      <formula>AND(ISNUMBER(BF61),ISNUMBER(BA61),BF61&gt;BA61)</formula>
    </cfRule>
    <cfRule type="expression" dxfId="1278" priority="1651">
      <formula>AND(ISNUMBER(BF61),ISNUMBER(BA61),BF61=BA61)</formula>
    </cfRule>
  </conditionalFormatting>
  <conditionalFormatting sqref="BG44 BG48:BG53">
    <cfRule type="expression" dxfId="1277" priority="1621">
      <formula>AND(ISNUMBER(BG44),ISNUMBER(BA44),BG44=BA44)</formula>
    </cfRule>
    <cfRule type="expression" dxfId="1276" priority="1620">
      <formula>AND(ISNUMBER(BG44),ISNUMBER(BA44),BG44&gt;BA44)</formula>
    </cfRule>
    <cfRule type="expression" dxfId="1275" priority="1626">
      <formula>AND(ISNUMBER(BG44),ISNUMBER(BA44),BG44&lt;BA44)</formula>
    </cfRule>
  </conditionalFormatting>
  <conditionalFormatting sqref="BG55:BG59">
    <cfRule type="expression" dxfId="1274" priority="1642">
      <formula>AND(ISNUMBER(BG55),ISNUMBER(BA55),BG55&lt;BA55)</formula>
    </cfRule>
    <cfRule type="expression" dxfId="1273" priority="1636">
      <formula>AND(ISNUMBER(BG55),ISNUMBER(BA55),BG55&gt;BA55)</formula>
    </cfRule>
    <cfRule type="expression" dxfId="1272" priority="1637">
      <formula>AND(ISNUMBER(BG55),ISNUMBER(BA55),BG55=BA55)</formula>
    </cfRule>
  </conditionalFormatting>
  <conditionalFormatting sqref="BG61:BG65">
    <cfRule type="expression" dxfId="1271" priority="1652">
      <formula>AND(ISNUMBER(BG61),ISNUMBER(BA61),BG61&gt;BA61)</formula>
    </cfRule>
    <cfRule type="expression" dxfId="1270" priority="1653">
      <formula>AND(ISNUMBER(BG61),ISNUMBER(BA61),BG61=BA61)</formula>
    </cfRule>
    <cfRule type="expression" dxfId="1269" priority="1658">
      <formula>AND(ISNUMBER(BG61),ISNUMBER(BA61),BG61&lt;BA61)</formula>
    </cfRule>
  </conditionalFormatting>
  <conditionalFormatting sqref="BH45">
    <cfRule type="expression" dxfId="1268" priority="1591">
      <formula>AND(ISNUMBER(BH45),COUNT($B45:BH45)&gt;1,BH45&gt;=INDEX($B45:$G45,1,MATCH(TRUE,INDEX(ISNUMBER($B45:$G45),0),0)))</formula>
    </cfRule>
    <cfRule type="expression" dxfId="1267" priority="1592">
      <formula>AND(ISNUMBER(BH45),COUNT($B45:BH45)&gt;1,BH45&lt;INDEX($B45:$G45,1,MATCH(TRUE,INDEX(ISNUMBER($B45:$G45),0),0)))</formula>
    </cfRule>
    <cfRule type="expression" dxfId="1266" priority="1593">
      <formula>AND(ISNUMBER(BH45),COUNT($B45:BH45)=1)</formula>
    </cfRule>
  </conditionalFormatting>
  <conditionalFormatting sqref="BJ44:BJ53">
    <cfRule type="expression" dxfId="1265" priority="359">
      <formula>ISNUMBER(BJ44)</formula>
    </cfRule>
  </conditionalFormatting>
  <conditionalFormatting sqref="BJ55:BJ59">
    <cfRule type="expression" dxfId="1264" priority="1436">
      <formula>ISNUMBER(BJ55)</formula>
    </cfRule>
  </conditionalFormatting>
  <conditionalFormatting sqref="BJ61:BJ65">
    <cfRule type="expression" dxfId="1263" priority="1439">
      <formula>ISNUMBER(BJ61)</formula>
    </cfRule>
  </conditionalFormatting>
  <conditionalFormatting sqref="BJ38:BM38 BO38:BP38">
    <cfRule type="expression" dxfId="1262" priority="508">
      <formula>AND(ISNUMBER(BJ38),ISNUMBER(BJ41),BJ38&lt;BJ41/8)</formula>
    </cfRule>
    <cfRule type="expression" dxfId="1261" priority="507">
      <formula>AND(ISNUMBER(BJ38),ISNUMBER(BJ41),BJ38&gt;=BJ41/8)</formula>
    </cfRule>
  </conditionalFormatting>
  <conditionalFormatting sqref="BJ39:BM39 BO39:BP39">
    <cfRule type="expression" dxfId="1260" priority="510">
      <formula>AND(ISNUMBER(BJ39),ISNUMBER(BJ41),BJ39&lt;BJ41/20)</formula>
    </cfRule>
    <cfRule type="expression" dxfId="1259" priority="509">
      <formula>AND(ISNUMBER(BJ39),ISNUMBER(BJ41),BJ39&gt;=BJ41/20)</formula>
    </cfRule>
  </conditionalFormatting>
  <conditionalFormatting sqref="BJ40:BM40 BO40:BP40">
    <cfRule type="expression" dxfId="1258" priority="512">
      <formula>AND(ISNUMBER(BJ40),ISNUMBER(BJ41),BJ40&lt;BJ41/30)</formula>
    </cfRule>
    <cfRule type="expression" dxfId="1257" priority="511">
      <formula>AND(ISNUMBER(BJ40),ISNUMBER(BJ41),BJ40&gt;=BJ41/30)</formula>
    </cfRule>
  </conditionalFormatting>
  <conditionalFormatting sqref="BJ41:BM41 BO41:BP41">
    <cfRule type="expression" dxfId="1256" priority="514">
      <formula>AND(ISNUMBER(BJ41),ISNUMBER(BJ34),BJ41&lt;BJ34)</formula>
    </cfRule>
    <cfRule type="expression" dxfId="1255" priority="513">
      <formula>AND(ISNUMBER(BJ41),ISNUMBER(BJ34),BJ41&gt;=BJ34)</formula>
    </cfRule>
  </conditionalFormatting>
  <conditionalFormatting sqref="BJ23:BQ23">
    <cfRule type="expression" dxfId="1254" priority="2572">
      <formula>IFERROR(AND(BJ23&lt;&gt;"",IF(IF(ISNUMBER(BJ23),MOD(BJ23,1),IF(VALUE(LEFT(BJ23,FIND(":",BJ23)-1))&gt;=24,1,VALUE(LEFT(BJ23,FIND(":",BJ23)-1))/24+VALUE(MID(BJ23,FIND(":",BJ23)+1,2))/1440))&lt;0.5,IF(ISNUMBER(BJ23),MOD(BJ23,1),IF(VALUE(LEFT(BJ23,FIND(":",BJ23)-1))&gt;=24,1,VALUE(LEFT(BJ23,FIND(":",BJ23)-1))/24+VALUE(MID(BJ23,FIND(":",BJ23)+1,2))/1440))+1,IF(ISNUMBER(BJ23),MOD(BJ23,1),IF(VALUE(LEFT(BJ23,FIND(":",BJ23)-1))&gt;=24,1,VALUE(LEFT(BJ23,FIND(":",BJ23)-1))/24+VALUE(MID(BJ23,FIND(":",BJ23)+1,2))/1440)))&lt;=22/24),FALSE)</formula>
    </cfRule>
    <cfRule type="expression" dxfId="1253" priority="2573">
      <formula>IFERROR(AND(BJ23&lt;&gt;"",IF(IF(ISNUMBER(BJ23),MOD(BJ23,1),IF(VALUE(LEFT(BJ23,FIND(":",BJ23)-1))&gt;=24,1,VALUE(LEFT(BJ23,FIND(":",BJ23)-1))/24+VALUE(MID(BJ23,FIND(":",BJ23)+1,2))/1440))&lt;0.5,IF(ISNUMBER(BJ23),MOD(BJ23,1),IF(VALUE(LEFT(BJ23,FIND(":",BJ23)-1))&gt;=24,1,VALUE(LEFT(BJ23,FIND(":",BJ23)-1))/24+VALUE(MID(BJ23,FIND(":",BJ23)+1,2))/1440))+1,IF(ISNUMBER(BJ23),MOD(BJ23,1),IF(VALUE(LEFT(BJ23,FIND(":",BJ23)-1))&gt;=24,1,VALUE(LEFT(BJ23,FIND(":",BJ23)-1))/24+VALUE(MID(BJ23,FIND(":",BJ23)+1,2))/1440)))&gt;22/24),FALSE)</formula>
    </cfRule>
  </conditionalFormatting>
  <conditionalFormatting sqref="BJ24:BQ24">
    <cfRule type="expression" dxfId="1252" priority="2575">
      <formula>IFERROR(AND(BJ24&lt;&gt;"",IF(ISNUMBER(BJ24),MOD(BJ24,1),IF(VALUE(LEFT(BJ24,FIND(":",BJ24)-1))&gt;=24,1,VALUE(LEFT(BJ24,FIND(":",BJ24)-1))/24+VALUE(MID(BJ24,FIND(":",BJ24)+1,2))/1440))&gt;8/24),FALSE)</formula>
    </cfRule>
    <cfRule type="expression" dxfId="1251" priority="2574">
      <formula>IFERROR(AND(BJ24&lt;&gt;"",IF(ISNUMBER(BJ24),MOD(BJ24,1),IF(VALUE(LEFT(BJ24,FIND(":",BJ24)-1))&gt;=24,1,VALUE(LEFT(BJ24,FIND(":",BJ24)-1))/24+VALUE(MID(BJ24,FIND(":",BJ24)+1,2))/1440))&lt;=8/24),FALSE)</formula>
    </cfRule>
  </conditionalFormatting>
  <conditionalFormatting sqref="BJ25:BQ25 BJ27:BQ29">
    <cfRule type="expression" dxfId="1250" priority="2577">
      <formula>IFERROR(AND(BJ25&lt;&gt;"",IF(ISNUMBER(BJ25),MOD(BJ25,1),VALUE(LEFT(BJ25,FIND("h",BJ25)-1))/24+VALUE(MID(BJ25,FIND("h",BJ25)+1,FIND("m",BJ25)-FIND("h",BJ25)-1))/1440)&lt;9.5/24),FALSE)</formula>
    </cfRule>
  </conditionalFormatting>
  <conditionalFormatting sqref="BJ27:BQ29 BJ25:BQ25">
    <cfRule type="expression" dxfId="1249" priority="2576">
      <formula>IFERROR(AND(BJ25&lt;&gt;"",IF(ISNUMBER(BJ25),MOD(BJ25,1),VALUE(LEFT(BJ25,FIND("h",BJ25)-1))/24+VALUE(MID(BJ25,FIND("h",BJ25)+1,FIND("m",BJ25)-FIND("h",BJ25)-1))/1440)&gt;=9.5/24),FALSE)</formula>
    </cfRule>
  </conditionalFormatting>
  <conditionalFormatting sqref="BK44 BK48:BK53">
    <cfRule type="expression" dxfId="1248" priority="1432">
      <formula>AND(ISNUMBER(BK44),ISNUMBER(BJ44),BK44&gt;BJ44)</formula>
    </cfRule>
    <cfRule type="expression" dxfId="1247" priority="1433">
      <formula>AND(ISNUMBER(BK44),ISNUMBER(BJ44),BK44&lt;BJ44)</formula>
    </cfRule>
    <cfRule type="expression" dxfId="1246" priority="1449">
      <formula>AND(ISNUMBER(BK44),ISNUMBER(BJ44),BK44=BJ44)</formula>
    </cfRule>
  </conditionalFormatting>
  <conditionalFormatting sqref="BK55:BK59">
    <cfRule type="expression" dxfId="1245" priority="1434">
      <formula>AND(ISNUMBER(BK55),ISNUMBER(BJ55),BK55&gt;BJ55)</formula>
    </cfRule>
    <cfRule type="expression" dxfId="1244" priority="1435">
      <formula>AND(ISNUMBER(BK55),ISNUMBER(BJ55),BK55&lt;BJ55)</formula>
    </cfRule>
    <cfRule type="expression" dxfId="1243" priority="1465">
      <formula>AND(ISNUMBER(BK55),ISNUMBER(BJ55),BK55=BJ55)</formula>
    </cfRule>
  </conditionalFormatting>
  <conditionalFormatting sqref="BK61:BK65">
    <cfRule type="expression" dxfId="1242" priority="1437">
      <formula>AND(ISNUMBER(BK61),ISNUMBER(BJ61),BK61&gt;BJ61)</formula>
    </cfRule>
    <cfRule type="expression" dxfId="1241" priority="1438">
      <formula>AND(ISNUMBER(BK61),ISNUMBER(BJ61),BK61&lt;BJ61)</formula>
    </cfRule>
    <cfRule type="expression" dxfId="1240" priority="1481">
      <formula>AND(ISNUMBER(BK61),ISNUMBER(BJ61),BK61=BJ61)</formula>
    </cfRule>
  </conditionalFormatting>
  <conditionalFormatting sqref="BK47:BP47">
    <cfRule type="expression" dxfId="1239" priority="360">
      <formula>AND(ISNUMBER(BK47),ISNUMBER(BG47),BK47&gt;BG47)</formula>
    </cfRule>
    <cfRule type="expression" dxfId="1238" priority="361">
      <formula>AND(ISNUMBER(BK47),ISNUMBER(BG47),BK47=BG47)</formula>
    </cfRule>
    <cfRule type="expression" dxfId="1237" priority="362">
      <formula>AND(ISNUMBER(BK47),ISNUMBER(BG47),BK47&lt;BG47)</formula>
    </cfRule>
  </conditionalFormatting>
  <conditionalFormatting sqref="BL44 BL48:BL53">
    <cfRule type="expression" dxfId="1236" priority="1460">
      <formula>AND(ISNUMBER(BL44),ISNUMBER(BJ44),BL44&lt;BJ44)</formula>
    </cfRule>
    <cfRule type="expression" dxfId="1235" priority="1451">
      <formula>AND(ISNUMBER(BL44),ISNUMBER(BJ44),BL44=BJ44)</formula>
    </cfRule>
    <cfRule type="expression" dxfId="1234" priority="1450">
      <formula>AND(ISNUMBER(BL44),ISNUMBER(BJ44),BL44&gt;BJ44)</formula>
    </cfRule>
  </conditionalFormatting>
  <conditionalFormatting sqref="BL55:BL59">
    <cfRule type="expression" dxfId="1233" priority="1476">
      <formula>AND(ISNUMBER(BL55),ISNUMBER(BJ55),BL55&lt;BJ55)</formula>
    </cfRule>
    <cfRule type="expression" dxfId="1232" priority="1467">
      <formula>AND(ISNUMBER(BL55),ISNUMBER(BJ55),BL55=BJ55)</formula>
    </cfRule>
    <cfRule type="expression" dxfId="1231" priority="1466">
      <formula>AND(ISNUMBER(BL55),ISNUMBER(BJ55),BL55&gt;BJ55)</formula>
    </cfRule>
  </conditionalFormatting>
  <conditionalFormatting sqref="BL61:BL65">
    <cfRule type="expression" dxfId="1230" priority="1483">
      <formula>AND(ISNUMBER(BL61),ISNUMBER(BJ61),BL61=BJ61)</formula>
    </cfRule>
    <cfRule type="expression" dxfId="1229" priority="1492">
      <formula>AND(ISNUMBER(BL61),ISNUMBER(BJ61),BL61&lt;BJ61)</formula>
    </cfRule>
    <cfRule type="expression" dxfId="1228" priority="1482">
      <formula>AND(ISNUMBER(BL61),ISNUMBER(BJ61),BL61&gt;BJ61)</formula>
    </cfRule>
  </conditionalFormatting>
  <conditionalFormatting sqref="BM44 BM48:BM53">
    <cfRule type="expression" dxfId="1227" priority="1452">
      <formula>AND(ISNUMBER(BM44),ISNUMBER(BJ44),BM44&gt;BJ44)</formula>
    </cfRule>
    <cfRule type="expression" dxfId="1226" priority="1453">
      <formula>AND(ISNUMBER(BM44),ISNUMBER(BJ44),BM44=BJ44)</formula>
    </cfRule>
    <cfRule type="expression" dxfId="1225" priority="1461">
      <formula>AND(ISNUMBER(BM44),ISNUMBER(BJ44),BM44&lt;BJ44)</formula>
    </cfRule>
  </conditionalFormatting>
  <conditionalFormatting sqref="BM55:BM59">
    <cfRule type="expression" dxfId="1224" priority="1477">
      <formula>AND(ISNUMBER(BM55),ISNUMBER(BJ55),BM55&lt;BJ55)</formula>
    </cfRule>
    <cfRule type="expression" dxfId="1223" priority="1469">
      <formula>AND(ISNUMBER(BM55),ISNUMBER(BJ55),BM55=BJ55)</formula>
    </cfRule>
    <cfRule type="expression" dxfId="1222" priority="1468">
      <formula>AND(ISNUMBER(BM55),ISNUMBER(BJ55),BM55&gt;BJ55)</formula>
    </cfRule>
  </conditionalFormatting>
  <conditionalFormatting sqref="BM61:BM65">
    <cfRule type="expression" dxfId="1221" priority="1485">
      <formula>AND(ISNUMBER(BM61),ISNUMBER(BJ61),BM61=BJ61)</formula>
    </cfRule>
    <cfRule type="expression" dxfId="1220" priority="1484">
      <formula>AND(ISNUMBER(BM61),ISNUMBER(BJ61),BM61&gt;BJ61)</formula>
    </cfRule>
    <cfRule type="expression" dxfId="1219" priority="1493">
      <formula>AND(ISNUMBER(BM61),ISNUMBER(BJ61),BM61&lt;BJ61)</formula>
    </cfRule>
  </conditionalFormatting>
  <conditionalFormatting sqref="BN44 BN48:BN53">
    <cfRule type="expression" dxfId="1218" priority="1454">
      <formula>AND(ISNUMBER(BN44),ISNUMBER(BJ44),BN44&gt;BJ44)</formula>
    </cfRule>
    <cfRule type="expression" dxfId="1217" priority="1455">
      <formula>AND(ISNUMBER(BN44),ISNUMBER(BJ44),BN44=BJ44)</formula>
    </cfRule>
    <cfRule type="expression" dxfId="1216" priority="1462">
      <formula>AND(ISNUMBER(BN44),ISNUMBER(BJ44),BN44&lt;BJ44)</formula>
    </cfRule>
  </conditionalFormatting>
  <conditionalFormatting sqref="BN55:BN59">
    <cfRule type="expression" dxfId="1215" priority="1478">
      <formula>AND(ISNUMBER(BN55),ISNUMBER(BJ55),BN55&lt;BJ55)</formula>
    </cfRule>
    <cfRule type="expression" dxfId="1214" priority="1471">
      <formula>AND(ISNUMBER(BN55),ISNUMBER(BJ55),BN55=BJ55)</formula>
    </cfRule>
    <cfRule type="expression" dxfId="1213" priority="1470">
      <formula>AND(ISNUMBER(BN55),ISNUMBER(BJ55),BN55&gt;BJ55)</formula>
    </cfRule>
  </conditionalFormatting>
  <conditionalFormatting sqref="BN61:BN65">
    <cfRule type="expression" dxfId="1212" priority="1486">
      <formula>AND(ISNUMBER(BN61),ISNUMBER(BJ61),BN61&gt;BJ61)</formula>
    </cfRule>
    <cfRule type="expression" dxfId="1211" priority="1487">
      <formula>AND(ISNUMBER(BN61),ISNUMBER(BJ61),BN61=BJ61)</formula>
    </cfRule>
    <cfRule type="expression" dxfId="1210" priority="1494">
      <formula>AND(ISNUMBER(BN61),ISNUMBER(BJ61),BN61&lt;BJ61)</formula>
    </cfRule>
  </conditionalFormatting>
  <conditionalFormatting sqref="BO44 BO48:BO53">
    <cfRule type="expression" dxfId="1209" priority="1463">
      <formula>AND(ISNUMBER(BO44),ISNUMBER(BJ44),BO44&lt;BJ44)</formula>
    </cfRule>
    <cfRule type="expression" dxfId="1208" priority="1457">
      <formula>AND(ISNUMBER(BO44),ISNUMBER(BJ44),BO44=BJ44)</formula>
    </cfRule>
    <cfRule type="expression" dxfId="1207" priority="1456">
      <formula>AND(ISNUMBER(BO44),ISNUMBER(BJ44),BO44&gt;BJ44)</formula>
    </cfRule>
  </conditionalFormatting>
  <conditionalFormatting sqref="BO55:BO59">
    <cfRule type="expression" dxfId="1206" priority="1472">
      <formula>AND(ISNUMBER(BO55),ISNUMBER(BJ55),BO55&gt;BJ55)</formula>
    </cfRule>
    <cfRule type="expression" dxfId="1205" priority="1473">
      <formula>AND(ISNUMBER(BO55),ISNUMBER(BJ55),BO55=BJ55)</formula>
    </cfRule>
    <cfRule type="expression" dxfId="1204" priority="1479">
      <formula>AND(ISNUMBER(BO55),ISNUMBER(BJ55),BO55&lt;BJ55)</formula>
    </cfRule>
  </conditionalFormatting>
  <conditionalFormatting sqref="BO61:BO65">
    <cfRule type="expression" dxfId="1203" priority="1495">
      <formula>AND(ISNUMBER(BO61),ISNUMBER(BJ61),BO61&lt;BJ61)</formula>
    </cfRule>
    <cfRule type="expression" dxfId="1202" priority="1489">
      <formula>AND(ISNUMBER(BO61),ISNUMBER(BJ61),BO61=BJ61)</formula>
    </cfRule>
    <cfRule type="expression" dxfId="1201" priority="1488">
      <formula>AND(ISNUMBER(BO61),ISNUMBER(BJ61),BO61&gt;BJ61)</formula>
    </cfRule>
  </conditionalFormatting>
  <conditionalFormatting sqref="BP44 BP48:BP53">
    <cfRule type="expression" dxfId="1200" priority="1464">
      <formula>AND(ISNUMBER(BP44),ISNUMBER(BJ44),BP44&lt;BJ44)</formula>
    </cfRule>
    <cfRule type="expression" dxfId="1199" priority="1459">
      <formula>AND(ISNUMBER(BP44),ISNUMBER(BJ44),BP44=BJ44)</formula>
    </cfRule>
    <cfRule type="expression" dxfId="1198" priority="1458">
      <formula>AND(ISNUMBER(BP44),ISNUMBER(BJ44),BP44&gt;BJ44)</formula>
    </cfRule>
  </conditionalFormatting>
  <conditionalFormatting sqref="BP55:BP59">
    <cfRule type="expression" dxfId="1197" priority="1474">
      <formula>AND(ISNUMBER(BP55),ISNUMBER(BJ55),BP55&gt;BJ55)</formula>
    </cfRule>
    <cfRule type="expression" dxfId="1196" priority="1475">
      <formula>AND(ISNUMBER(BP55),ISNUMBER(BJ55),BP55=BJ55)</formula>
    </cfRule>
    <cfRule type="expression" dxfId="1195" priority="1480">
      <formula>AND(ISNUMBER(BP55),ISNUMBER(BJ55),BP55&lt;BJ55)</formula>
    </cfRule>
  </conditionalFormatting>
  <conditionalFormatting sqref="BP61:BP65">
    <cfRule type="expression" dxfId="1194" priority="1491">
      <formula>AND(ISNUMBER(BP61),ISNUMBER(BJ61),BP61=BJ61)</formula>
    </cfRule>
    <cfRule type="expression" dxfId="1193" priority="1496">
      <formula>AND(ISNUMBER(BP61),ISNUMBER(BJ61),BP61&lt;BJ61)</formula>
    </cfRule>
    <cfRule type="expression" dxfId="1192" priority="1490">
      <formula>AND(ISNUMBER(BP61),ISNUMBER(BJ61),BP61&gt;BJ61)</formula>
    </cfRule>
  </conditionalFormatting>
  <conditionalFormatting sqref="BQ45">
    <cfRule type="expression" dxfId="1191" priority="1430">
      <formula>AND(ISNUMBER(BQ45),COUNT($B45:BQ45)&gt;1,BQ45&lt;INDEX($B45:$G45,1,MATCH(TRUE,INDEX(ISNUMBER($B45:$G45),0),0)))</formula>
    </cfRule>
    <cfRule type="expression" dxfId="1190" priority="1429">
      <formula>AND(ISNUMBER(BQ45),COUNT($B45:BQ45)&gt;1,BQ45&gt;=INDEX($B45:$G45,1,MATCH(TRUE,INDEX(ISNUMBER($B45:$G45),0),0)))</formula>
    </cfRule>
    <cfRule type="expression" dxfId="1189" priority="1431">
      <formula>AND(ISNUMBER(BQ45),COUNT($B45:BQ45)=1)</formula>
    </cfRule>
  </conditionalFormatting>
  <conditionalFormatting sqref="BS44:BS53">
    <cfRule type="expression" dxfId="1188" priority="363">
      <formula>ISNUMBER(BS44)</formula>
    </cfRule>
  </conditionalFormatting>
  <conditionalFormatting sqref="BS55:BS59">
    <cfRule type="expression" dxfId="1187" priority="1282">
      <formula>ISNUMBER(BS55)</formula>
    </cfRule>
  </conditionalFormatting>
  <conditionalFormatting sqref="BS61:BS65">
    <cfRule type="expression" dxfId="1186" priority="1285">
      <formula>ISNUMBER(BS61)</formula>
    </cfRule>
  </conditionalFormatting>
  <conditionalFormatting sqref="BS38:BV38 BX38:BY38">
    <cfRule type="expression" dxfId="1185" priority="499">
      <formula>AND(ISNUMBER(BS38),ISNUMBER(BS41),BS38&gt;=BS41/8)</formula>
    </cfRule>
    <cfRule type="expression" dxfId="1184" priority="500">
      <formula>AND(ISNUMBER(BS38),ISNUMBER(BS41),BS38&lt;BS41/8)</formula>
    </cfRule>
  </conditionalFormatting>
  <conditionalFormatting sqref="BS39:BV39 BX39:BY39">
    <cfRule type="expression" dxfId="1183" priority="502">
      <formula>AND(ISNUMBER(BS39),ISNUMBER(BS41),BS39&lt;BS41/20)</formula>
    </cfRule>
    <cfRule type="expression" dxfId="1182" priority="501">
      <formula>AND(ISNUMBER(BS39),ISNUMBER(BS41),BS39&gt;=BS41/20)</formula>
    </cfRule>
  </conditionalFormatting>
  <conditionalFormatting sqref="BS40:BV40 BX40:BY40">
    <cfRule type="expression" dxfId="1181" priority="504">
      <formula>AND(ISNUMBER(BS40),ISNUMBER(BS41),BS40&lt;BS41/30)</formula>
    </cfRule>
    <cfRule type="expression" dxfId="1180" priority="503">
      <formula>AND(ISNUMBER(BS40),ISNUMBER(BS41),BS40&gt;=BS41/30)</formula>
    </cfRule>
  </conditionalFormatting>
  <conditionalFormatting sqref="BS41:BV41 BX41:BY41">
    <cfRule type="expression" dxfId="1179" priority="506">
      <formula>AND(ISNUMBER(BS41),ISNUMBER(BS34),BS41&lt;BS34)</formula>
    </cfRule>
    <cfRule type="expression" dxfId="1178" priority="505">
      <formula>AND(ISNUMBER(BS41),ISNUMBER(BS34),BS41&gt;=BS34)</formula>
    </cfRule>
  </conditionalFormatting>
  <conditionalFormatting sqref="BS23:DF23">
    <cfRule type="expression" dxfId="1177" priority="692">
      <formula>IFERROR(AND(BS23&lt;&gt;"",IF(IF(ISNUMBER(BS23),MOD(BS23,1),IF(VALUE(LEFT(BS23,FIND(":",BS23)-1))&gt;=24,1,VALUE(LEFT(BS23,FIND(":",BS23)-1))/24+VALUE(MID(BS23,FIND(":",BS23)+1,2))/1440))&lt;0.5,IF(ISNUMBER(BS23),MOD(BS23,1),IF(VALUE(LEFT(BS23,FIND(":",BS23)-1))&gt;=24,1,VALUE(LEFT(BS23,FIND(":",BS23)-1))/24+VALUE(MID(BS23,FIND(":",BS23)+1,2))/1440))+1,IF(ISNUMBER(BS23),MOD(BS23,1),IF(VALUE(LEFT(BS23,FIND(":",BS23)-1))&gt;=24,1,VALUE(LEFT(BS23,FIND(":",BS23)-1))/24+VALUE(MID(BS23,FIND(":",BS23)+1,2))/1440)))&gt;22/24),FALSE)</formula>
    </cfRule>
    <cfRule type="expression" dxfId="1176" priority="691">
      <formula>IFERROR(AND(BS23&lt;&gt;"",IF(IF(ISNUMBER(BS23),MOD(BS23,1),IF(VALUE(LEFT(BS23,FIND(":",BS23)-1))&gt;=24,1,VALUE(LEFT(BS23,FIND(":",BS23)-1))/24+VALUE(MID(BS23,FIND(":",BS23)+1,2))/1440))&lt;0.5,IF(ISNUMBER(BS23),MOD(BS23,1),IF(VALUE(LEFT(BS23,FIND(":",BS23)-1))&gt;=24,1,VALUE(LEFT(BS23,FIND(":",BS23)-1))/24+VALUE(MID(BS23,FIND(":",BS23)+1,2))/1440))+1,IF(ISNUMBER(BS23),MOD(BS23,1),IF(VALUE(LEFT(BS23,FIND(":",BS23)-1))&gt;=24,1,VALUE(LEFT(BS23,FIND(":",BS23)-1))/24+VALUE(MID(BS23,FIND(":",BS23)+1,2))/1440)))&lt;=22/24),FALSE)</formula>
    </cfRule>
  </conditionalFormatting>
  <conditionalFormatting sqref="BS24:DF24">
    <cfRule type="expression" dxfId="1175" priority="694">
      <formula>IFERROR(AND(BS24&lt;&gt;"",IF(ISNUMBER(BS24),MOD(BS24,1),IF(VALUE(LEFT(BS24,FIND(":",BS24)-1))&gt;=24,1,VALUE(LEFT(BS24,FIND(":",BS24)-1))/24+VALUE(MID(BS24,FIND(":",BS24)+1,2))/1440))&gt;8/24),FALSE)</formula>
    </cfRule>
    <cfRule type="expression" dxfId="1174" priority="693">
      <formula>IFERROR(AND(BS24&lt;&gt;"",IF(ISNUMBER(BS24),MOD(BS24,1),IF(VALUE(LEFT(BS24,FIND(":",BS24)-1))&gt;=24,1,VALUE(LEFT(BS24,FIND(":",BS24)-1))/24+VALUE(MID(BS24,FIND(":",BS24)+1,2))/1440))&lt;=8/24),FALSE)</formula>
    </cfRule>
  </conditionalFormatting>
  <conditionalFormatting sqref="BS25:DF25 BS27:DF29">
    <cfRule type="expression" dxfId="1173" priority="696">
      <formula>IFERROR(AND(BS25&lt;&gt;"",IF(ISNUMBER(BS25),MOD(BS25,1),VALUE(LEFT(BS25,FIND("h",BS25)-1))/24+VALUE(MID(BS25,FIND("h",BS25)+1,FIND("m",BS25)-FIND("h",BS25)-1))/1440)&lt;9.5/24),FALSE)</formula>
    </cfRule>
  </conditionalFormatting>
  <conditionalFormatting sqref="BS27:DF29 BS25:DF25">
    <cfRule type="expression" dxfId="1172" priority="695">
      <formula>IFERROR(AND(BS25&lt;&gt;"",IF(ISNUMBER(BS25),MOD(BS25,1),VALUE(LEFT(BS25,FIND("h",BS25)-1))/24+VALUE(MID(BS25,FIND("h",BS25)+1,FIND("m",BS25)-FIND("h",BS25)-1))/1440)&gt;=9.5/24),FALSE)</formula>
    </cfRule>
  </conditionalFormatting>
  <conditionalFormatting sqref="BT44 BT48:BT53">
    <cfRule type="expression" dxfId="1171" priority="1278">
      <formula>AND(ISNUMBER(BT44),ISNUMBER(BS44),BT44&gt;BS44)</formula>
    </cfRule>
    <cfRule type="expression" dxfId="1170" priority="1279">
      <formula>AND(ISNUMBER(BT44),ISNUMBER(BS44),BT44&lt;BS44)</formula>
    </cfRule>
    <cfRule type="expression" dxfId="1169" priority="1291">
      <formula>AND(ISNUMBER(BT44),ISNUMBER(BS44),BT44=BS44)</formula>
    </cfRule>
  </conditionalFormatting>
  <conditionalFormatting sqref="BT55:BT59">
    <cfRule type="expression" dxfId="1168" priority="1307">
      <formula>AND(ISNUMBER(BT55),ISNUMBER(BS55),BT55=BS55)</formula>
    </cfRule>
    <cfRule type="expression" dxfId="1167" priority="1280">
      <formula>AND(ISNUMBER(BT55),ISNUMBER(BS55),BT55&gt;BS55)</formula>
    </cfRule>
    <cfRule type="expression" dxfId="1166" priority="1281">
      <formula>AND(ISNUMBER(BT55),ISNUMBER(BS55),BT55&lt;BS55)</formula>
    </cfRule>
  </conditionalFormatting>
  <conditionalFormatting sqref="BT61:BT65">
    <cfRule type="expression" dxfId="1165" priority="1323">
      <formula>AND(ISNUMBER(BT61),ISNUMBER(BS61),BT61=BS61)</formula>
    </cfRule>
    <cfRule type="expression" dxfId="1164" priority="1284">
      <formula>AND(ISNUMBER(BT61),ISNUMBER(BS61),BT61&lt;BS61)</formula>
    </cfRule>
    <cfRule type="expression" dxfId="1163" priority="1283">
      <formula>AND(ISNUMBER(BT61),ISNUMBER(BS61),BT61&gt;BS61)</formula>
    </cfRule>
  </conditionalFormatting>
  <conditionalFormatting sqref="BT47:BY47">
    <cfRule type="expression" dxfId="1162" priority="364">
      <formula>AND(ISNUMBER(BT47),ISNUMBER(BP47),BT47&gt;BP47)</formula>
    </cfRule>
    <cfRule type="expression" dxfId="1161" priority="365">
      <formula>AND(ISNUMBER(BT47),ISNUMBER(BP47),BT47=BP47)</formula>
    </cfRule>
    <cfRule type="expression" dxfId="1160" priority="366">
      <formula>AND(ISNUMBER(BT47),ISNUMBER(BP47),BT47&lt;BP47)</formula>
    </cfRule>
  </conditionalFormatting>
  <conditionalFormatting sqref="BU44 BU48:BU53">
    <cfRule type="expression" dxfId="1159" priority="1292">
      <formula>AND(ISNUMBER(BU44),ISNUMBER(BS44),BU44&gt;BS44)</formula>
    </cfRule>
    <cfRule type="expression" dxfId="1158" priority="1293">
      <formula>AND(ISNUMBER(BU44),ISNUMBER(BS44),BU44=BS44)</formula>
    </cfRule>
    <cfRule type="expression" dxfId="1157" priority="1302">
      <formula>AND(ISNUMBER(BU44),ISNUMBER(BS44),BU44&lt;BS44)</formula>
    </cfRule>
  </conditionalFormatting>
  <conditionalFormatting sqref="BU55:BU59">
    <cfRule type="expression" dxfId="1156" priority="1309">
      <formula>AND(ISNUMBER(BU55),ISNUMBER(BS55),BU55=BS55)</formula>
    </cfRule>
    <cfRule type="expression" dxfId="1155" priority="1308">
      <formula>AND(ISNUMBER(BU55),ISNUMBER(BS55),BU55&gt;BS55)</formula>
    </cfRule>
    <cfRule type="expression" dxfId="1154" priority="1318">
      <formula>AND(ISNUMBER(BU55),ISNUMBER(BS55),BU55&lt;BS55)</formula>
    </cfRule>
  </conditionalFormatting>
  <conditionalFormatting sqref="BU61:BU65">
    <cfRule type="expression" dxfId="1153" priority="1325">
      <formula>AND(ISNUMBER(BU61),ISNUMBER(BS61),BU61=BS61)</formula>
    </cfRule>
    <cfRule type="expression" dxfId="1152" priority="1334">
      <formula>AND(ISNUMBER(BU61),ISNUMBER(BS61),BU61&lt;BS61)</formula>
    </cfRule>
    <cfRule type="expression" dxfId="1151" priority="1324">
      <formula>AND(ISNUMBER(BU61),ISNUMBER(BS61),BU61&gt;BS61)</formula>
    </cfRule>
  </conditionalFormatting>
  <conditionalFormatting sqref="BV44 BV48:BV53">
    <cfRule type="expression" dxfId="1150" priority="1295">
      <formula>AND(ISNUMBER(BV44),ISNUMBER(BS44),BV44=BS44)</formula>
    </cfRule>
    <cfRule type="expression" dxfId="1149" priority="1303">
      <formula>AND(ISNUMBER(BV44),ISNUMBER(BS44),BV44&lt;BS44)</formula>
    </cfRule>
    <cfRule type="expression" dxfId="1148" priority="1294">
      <formula>AND(ISNUMBER(BV44),ISNUMBER(BS44),BV44&gt;BS44)</formula>
    </cfRule>
  </conditionalFormatting>
  <conditionalFormatting sqref="BV55:BV59">
    <cfRule type="expression" dxfId="1147" priority="1310">
      <formula>AND(ISNUMBER(BV55),ISNUMBER(BS55),BV55&gt;BS55)</formula>
    </cfRule>
    <cfRule type="expression" dxfId="1146" priority="1311">
      <formula>AND(ISNUMBER(BV55),ISNUMBER(BS55),BV55=BS55)</formula>
    </cfRule>
    <cfRule type="expression" dxfId="1145" priority="1319">
      <formula>AND(ISNUMBER(BV55),ISNUMBER(BS55),BV55&lt;BS55)</formula>
    </cfRule>
  </conditionalFormatting>
  <conditionalFormatting sqref="BV61:BV65">
    <cfRule type="expression" dxfId="1144" priority="1327">
      <formula>AND(ISNUMBER(BV61),ISNUMBER(BS61),BV61=BS61)</formula>
    </cfRule>
    <cfRule type="expression" dxfId="1143" priority="1335">
      <formula>AND(ISNUMBER(BV61),ISNUMBER(BS61),BV61&lt;BS61)</formula>
    </cfRule>
    <cfRule type="expression" dxfId="1142" priority="1326">
      <formula>AND(ISNUMBER(BV61),ISNUMBER(BS61),BV61&gt;BS61)</formula>
    </cfRule>
  </conditionalFormatting>
  <conditionalFormatting sqref="BW44 BW48:BW53">
    <cfRule type="expression" dxfId="1141" priority="1296">
      <formula>AND(ISNUMBER(BW44),ISNUMBER(BS44),BW44&gt;BS44)</formula>
    </cfRule>
    <cfRule type="expression" dxfId="1140" priority="1297">
      <formula>AND(ISNUMBER(BW44),ISNUMBER(BS44),BW44=BS44)</formula>
    </cfRule>
    <cfRule type="expression" dxfId="1139" priority="1304">
      <formula>AND(ISNUMBER(BW44),ISNUMBER(BS44),BW44&lt;BS44)</formula>
    </cfRule>
  </conditionalFormatting>
  <conditionalFormatting sqref="BW55:BW59">
    <cfRule type="expression" dxfId="1138" priority="1313">
      <formula>AND(ISNUMBER(BW55),ISNUMBER(BS55),BW55=BS55)</formula>
    </cfRule>
    <cfRule type="expression" dxfId="1137" priority="1320">
      <formula>AND(ISNUMBER(BW55),ISNUMBER(BS55),BW55&lt;BS55)</formula>
    </cfRule>
    <cfRule type="expression" dxfId="1136" priority="1312">
      <formula>AND(ISNUMBER(BW55),ISNUMBER(BS55),BW55&gt;BS55)</formula>
    </cfRule>
  </conditionalFormatting>
  <conditionalFormatting sqref="BW61:BW65">
    <cfRule type="expression" dxfId="1135" priority="1329">
      <formula>AND(ISNUMBER(BW61),ISNUMBER(BS61),BW61=BS61)</formula>
    </cfRule>
    <cfRule type="expression" dxfId="1134" priority="1336">
      <formula>AND(ISNUMBER(BW61),ISNUMBER(BS61),BW61&lt;BS61)</formula>
    </cfRule>
    <cfRule type="expression" dxfId="1133" priority="1328">
      <formula>AND(ISNUMBER(BW61),ISNUMBER(BS61),BW61&gt;BS61)</formula>
    </cfRule>
  </conditionalFormatting>
  <conditionalFormatting sqref="BX44 BX48:BX53">
    <cfRule type="expression" dxfId="1132" priority="1298">
      <formula>AND(ISNUMBER(BX44),ISNUMBER(BS44),BX44&gt;BS44)</formula>
    </cfRule>
    <cfRule type="expression" dxfId="1131" priority="1299">
      <formula>AND(ISNUMBER(BX44),ISNUMBER(BS44),BX44=BS44)</formula>
    </cfRule>
    <cfRule type="expression" dxfId="1130" priority="1305">
      <formula>AND(ISNUMBER(BX44),ISNUMBER(BS44),BX44&lt;BS44)</formula>
    </cfRule>
  </conditionalFormatting>
  <conditionalFormatting sqref="BX55:BX59">
    <cfRule type="expression" dxfId="1129" priority="1321">
      <formula>AND(ISNUMBER(BX55),ISNUMBER(BS55),BX55&lt;BS55)</formula>
    </cfRule>
    <cfRule type="expression" dxfId="1128" priority="1315">
      <formula>AND(ISNUMBER(BX55),ISNUMBER(BS55),BX55=BS55)</formula>
    </cfRule>
    <cfRule type="expression" dxfId="1127" priority="1314">
      <formula>AND(ISNUMBER(BX55),ISNUMBER(BS55),BX55&gt;BS55)</formula>
    </cfRule>
  </conditionalFormatting>
  <conditionalFormatting sqref="BX61:BX65">
    <cfRule type="expression" dxfId="1126" priority="1337">
      <formula>AND(ISNUMBER(BX61),ISNUMBER(BS61),BX61&lt;BS61)</formula>
    </cfRule>
    <cfRule type="expression" dxfId="1125" priority="1331">
      <formula>AND(ISNUMBER(BX61),ISNUMBER(BS61),BX61=BS61)</formula>
    </cfRule>
    <cfRule type="expression" dxfId="1124" priority="1330">
      <formula>AND(ISNUMBER(BX61),ISNUMBER(BS61),BX61&gt;BS61)</formula>
    </cfRule>
  </conditionalFormatting>
  <conditionalFormatting sqref="BY44 BY48:BY53">
    <cfRule type="expression" dxfId="1123" priority="1306">
      <formula>AND(ISNUMBER(BY44),ISNUMBER(BS44),BY44&lt;BS44)</formula>
    </cfRule>
    <cfRule type="expression" dxfId="1122" priority="1301">
      <formula>AND(ISNUMBER(BY44),ISNUMBER(BS44),BY44=BS44)</formula>
    </cfRule>
    <cfRule type="expression" dxfId="1121" priority="1300">
      <formula>AND(ISNUMBER(BY44),ISNUMBER(BS44),BY44&gt;BS44)</formula>
    </cfRule>
  </conditionalFormatting>
  <conditionalFormatting sqref="BY55:BY59">
    <cfRule type="expression" dxfId="1120" priority="1316">
      <formula>AND(ISNUMBER(BY55),ISNUMBER(BS55),BY55&gt;BS55)</formula>
    </cfRule>
    <cfRule type="expression" dxfId="1119" priority="1317">
      <formula>AND(ISNUMBER(BY55),ISNUMBER(BS55),BY55=BS55)</formula>
    </cfRule>
    <cfRule type="expression" dxfId="1118" priority="1322">
      <formula>AND(ISNUMBER(BY55),ISNUMBER(BS55),BY55&lt;BS55)</formula>
    </cfRule>
  </conditionalFormatting>
  <conditionalFormatting sqref="BY61:BY65">
    <cfRule type="expression" dxfId="1117" priority="1338">
      <formula>AND(ISNUMBER(BY61),ISNUMBER(BS61),BY61&lt;BS61)</formula>
    </cfRule>
    <cfRule type="expression" dxfId="1116" priority="1333">
      <formula>AND(ISNUMBER(BY61),ISNUMBER(BS61),BY61=BS61)</formula>
    </cfRule>
    <cfRule type="expression" dxfId="1115" priority="1332">
      <formula>AND(ISNUMBER(BY61),ISNUMBER(BS61),BY61&gt;BS61)</formula>
    </cfRule>
  </conditionalFormatting>
  <conditionalFormatting sqref="BZ45">
    <cfRule type="expression" dxfId="1114" priority="1275">
      <formula>AND(ISNUMBER(BZ45),COUNT($B45:BZ45)&gt;1,BZ45&gt;=INDEX($B45:$G45,1,MATCH(TRUE,INDEX(ISNUMBER($B45:$G45),0),0)))</formula>
    </cfRule>
    <cfRule type="expression" dxfId="1113" priority="1276">
      <formula>AND(ISNUMBER(BZ45),COUNT($B45:BZ45)&gt;1,BZ45&lt;INDEX($B45:$G45,1,MATCH(TRUE,INDEX(ISNUMBER($B45:$G45),0),0)))</formula>
    </cfRule>
    <cfRule type="expression" dxfId="1112" priority="1277">
      <formula>AND(ISNUMBER(BZ45),COUNT($B45:BZ45)=1)</formula>
    </cfRule>
  </conditionalFormatting>
  <conditionalFormatting sqref="CA44:CA53">
    <cfRule type="expression" dxfId="1111" priority="367">
      <formula>ISNUMBER(CA44)</formula>
    </cfRule>
  </conditionalFormatting>
  <conditionalFormatting sqref="CA55:CA59">
    <cfRule type="expression" dxfId="1110" priority="1102">
      <formula>ISNUMBER(CA55)</formula>
    </cfRule>
  </conditionalFormatting>
  <conditionalFormatting sqref="CA61:CA65">
    <cfRule type="expression" dxfId="1109" priority="1105">
      <formula>ISNUMBER(CA61)</formula>
    </cfRule>
  </conditionalFormatting>
  <conditionalFormatting sqref="CA38:CD38 CF38:CG38">
    <cfRule type="expression" dxfId="1108" priority="492">
      <formula>AND(ISNUMBER(CA38),ISNUMBER(CA41),CA38&lt;CA41/8)</formula>
    </cfRule>
    <cfRule type="expression" dxfId="1107" priority="491">
      <formula>AND(ISNUMBER(CA38),ISNUMBER(CA41),CA38&gt;=CA41/8)</formula>
    </cfRule>
  </conditionalFormatting>
  <conditionalFormatting sqref="CA39:CD39 CF39:CG39">
    <cfRule type="expression" dxfId="1106" priority="493">
      <formula>AND(ISNUMBER(CA39),ISNUMBER(CA41),CA39&gt;=CA41/20)</formula>
    </cfRule>
    <cfRule type="expression" dxfId="1105" priority="494">
      <formula>AND(ISNUMBER(CA39),ISNUMBER(CA41),CA39&lt;CA41/20)</formula>
    </cfRule>
  </conditionalFormatting>
  <conditionalFormatting sqref="CA40:CD40 CF40:CG40">
    <cfRule type="expression" dxfId="1104" priority="495">
      <formula>AND(ISNUMBER(CA40),ISNUMBER(CA41),CA40&gt;=CA41/30)</formula>
    </cfRule>
    <cfRule type="expression" dxfId="1103" priority="496">
      <formula>AND(ISNUMBER(CA40),ISNUMBER(CA41),CA40&lt;CA41/30)</formula>
    </cfRule>
  </conditionalFormatting>
  <conditionalFormatting sqref="CA41:CD41 CF41:CG41">
    <cfRule type="expression" dxfId="1102" priority="497">
      <formula>AND(ISNUMBER(CA41),ISNUMBER(CA34),CA41&gt;=CA34)</formula>
    </cfRule>
    <cfRule type="expression" dxfId="1101" priority="498">
      <formula>AND(ISNUMBER(CA41),ISNUMBER(CA34),CA41&lt;CA34)</formula>
    </cfRule>
  </conditionalFormatting>
  <conditionalFormatting sqref="CA4:DF4 CA6:DF6 CA8:DF8 CA10:DF10 CA12:DF12 CA14:DF16 DH15:DO16 DQ15:DX16 CA18:DF20 DH18:DO20 DQ18:DX20 CA22:DF22 CA26:DF31 CA36:DF37 CQ38:DF41">
    <cfRule type="expression" dxfId="1100" priority="596">
      <formula>AND(CA4&lt;&gt;"",IF(ISNUMBER(CA4),CA4,VALUE(LEFT(CA4,FIND("h",CA4)-1))/24+VALUE(MID(CA4,FIND("h",CA4)+1,FIND("m",CA4)-FIND("h",CA4)-1))/1440)&lt;10/24)</formula>
    </cfRule>
  </conditionalFormatting>
  <conditionalFormatting sqref="CB44 CB48:CB53">
    <cfRule type="expression" dxfId="1099" priority="1099">
      <formula>AND(ISNUMBER(CB44),ISNUMBER(CA44),CB44&lt;CA44)</formula>
    </cfRule>
    <cfRule type="expression" dxfId="1098" priority="1113">
      <formula>AND(ISNUMBER(CB44),ISNUMBER(CA44),CB44=CA44)</formula>
    </cfRule>
    <cfRule type="expression" dxfId="1097" priority="1098">
      <formula>AND(ISNUMBER(CB44),ISNUMBER(CA44),CB44&gt;CA44)</formula>
    </cfRule>
  </conditionalFormatting>
  <conditionalFormatting sqref="CB55:CB59">
    <cfRule type="expression" dxfId="1096" priority="1129">
      <formula>AND(ISNUMBER(CB55),ISNUMBER(CA55),CB55=CA55)</formula>
    </cfRule>
    <cfRule type="expression" dxfId="1095" priority="1101">
      <formula>AND(ISNUMBER(CB55),ISNUMBER(CA55),CB55&lt;CA55)</formula>
    </cfRule>
    <cfRule type="expression" dxfId="1094" priority="1100">
      <formula>AND(ISNUMBER(CB55),ISNUMBER(CA55),CB55&gt;CA55)</formula>
    </cfRule>
  </conditionalFormatting>
  <conditionalFormatting sqref="CB61:CB65">
    <cfRule type="expression" dxfId="1093" priority="1145">
      <formula>AND(ISNUMBER(CB61),ISNUMBER(CA61),CB61=CA61)</formula>
    </cfRule>
    <cfRule type="expression" dxfId="1092" priority="1103">
      <formula>AND(ISNUMBER(CB61),ISNUMBER(CA61),CB61&gt;CA61)</formula>
    </cfRule>
    <cfRule type="expression" dxfId="1091" priority="1104">
      <formula>AND(ISNUMBER(CB61),ISNUMBER(CA61),CB61&lt;CA61)</formula>
    </cfRule>
  </conditionalFormatting>
  <conditionalFormatting sqref="CC44 CC48:CC53">
    <cfRule type="expression" dxfId="1090" priority="1114">
      <formula>AND(ISNUMBER(CC44),ISNUMBER(CA44),CC44&gt;CA44)</formula>
    </cfRule>
    <cfRule type="expression" dxfId="1089" priority="1115">
      <formula>AND(ISNUMBER(CC44),ISNUMBER(CA44),CC44=CA44)</formula>
    </cfRule>
    <cfRule type="expression" dxfId="1088" priority="1124">
      <formula>AND(ISNUMBER(CC44),ISNUMBER(CA44),CC44&lt;CA44)</formula>
    </cfRule>
  </conditionalFormatting>
  <conditionalFormatting sqref="CC55:CC59">
    <cfRule type="expression" dxfId="1087" priority="1130">
      <formula>AND(ISNUMBER(CC55),ISNUMBER(CA55),CC55&gt;CA55)</formula>
    </cfRule>
    <cfRule type="expression" dxfId="1086" priority="1131">
      <formula>AND(ISNUMBER(CC55),ISNUMBER(CA55),CC55=CA55)</formula>
    </cfRule>
    <cfRule type="expression" dxfId="1085" priority="1140">
      <formula>AND(ISNUMBER(CC55),ISNUMBER(CA55),CC55&lt;CA55)</formula>
    </cfRule>
  </conditionalFormatting>
  <conditionalFormatting sqref="CC61:CC65">
    <cfRule type="expression" dxfId="1084" priority="1156">
      <formula>AND(ISNUMBER(CC61),ISNUMBER(CA61),CC61&lt;CA61)</formula>
    </cfRule>
    <cfRule type="expression" dxfId="1083" priority="1146">
      <formula>AND(ISNUMBER(CC61),ISNUMBER(CA61),CC61&gt;CA61)</formula>
    </cfRule>
    <cfRule type="expression" dxfId="1082" priority="1147">
      <formula>AND(ISNUMBER(CC61),ISNUMBER(CA61),CC61=CA61)</formula>
    </cfRule>
  </conditionalFormatting>
  <conditionalFormatting sqref="CD44 CD48:CD53">
    <cfRule type="expression" dxfId="1081" priority="1125">
      <formula>AND(ISNUMBER(CD44),ISNUMBER(CA44),CD44&lt;CA44)</formula>
    </cfRule>
    <cfRule type="expression" dxfId="1080" priority="1117">
      <formula>AND(ISNUMBER(CD44),ISNUMBER(CA44),CD44=CA44)</formula>
    </cfRule>
    <cfRule type="expression" dxfId="1079" priority="1116">
      <formula>AND(ISNUMBER(CD44),ISNUMBER(CA44),CD44&gt;CA44)</formula>
    </cfRule>
  </conditionalFormatting>
  <conditionalFormatting sqref="CD55:CD59">
    <cfRule type="expression" dxfId="1078" priority="1132">
      <formula>AND(ISNUMBER(CD55),ISNUMBER(CA55),CD55&gt;CA55)</formula>
    </cfRule>
    <cfRule type="expression" dxfId="1077" priority="1133">
      <formula>AND(ISNUMBER(CD55),ISNUMBER(CA55),CD55=CA55)</formula>
    </cfRule>
    <cfRule type="expression" dxfId="1076" priority="1141">
      <formula>AND(ISNUMBER(CD55),ISNUMBER(CA55),CD55&lt;CA55)</formula>
    </cfRule>
  </conditionalFormatting>
  <conditionalFormatting sqref="CD61:CD65">
    <cfRule type="expression" dxfId="1075" priority="1157">
      <formula>AND(ISNUMBER(CD61),ISNUMBER(CA61),CD61&lt;CA61)</formula>
    </cfRule>
    <cfRule type="expression" dxfId="1074" priority="1149">
      <formula>AND(ISNUMBER(CD61),ISNUMBER(CA61),CD61=CA61)</formula>
    </cfRule>
    <cfRule type="expression" dxfId="1073" priority="1148">
      <formula>AND(ISNUMBER(CD61),ISNUMBER(CA61),CD61&gt;CA61)</formula>
    </cfRule>
  </conditionalFormatting>
  <conditionalFormatting sqref="CE44 CE48:CE53">
    <cfRule type="expression" dxfId="1072" priority="1119">
      <formula>AND(ISNUMBER(CE44),ISNUMBER(CA44),CE44=CA44)</formula>
    </cfRule>
    <cfRule type="expression" dxfId="1071" priority="1118">
      <formula>AND(ISNUMBER(CE44),ISNUMBER(CA44),CE44&gt;CA44)</formula>
    </cfRule>
    <cfRule type="expression" dxfId="1070" priority="1126">
      <formula>AND(ISNUMBER(CE44),ISNUMBER(CA44),CE44&lt;CA44)</formula>
    </cfRule>
  </conditionalFormatting>
  <conditionalFormatting sqref="CE55:CE59">
    <cfRule type="expression" dxfId="1069" priority="1134">
      <formula>AND(ISNUMBER(CE55),ISNUMBER(CA55),CE55&gt;CA55)</formula>
    </cfRule>
    <cfRule type="expression" dxfId="1068" priority="1135">
      <formula>AND(ISNUMBER(CE55),ISNUMBER(CA55),CE55=CA55)</formula>
    </cfRule>
    <cfRule type="expression" dxfId="1067" priority="1142">
      <formula>AND(ISNUMBER(CE55),ISNUMBER(CA55),CE55&lt;CA55)</formula>
    </cfRule>
  </conditionalFormatting>
  <conditionalFormatting sqref="CE61:CE65">
    <cfRule type="expression" dxfId="1066" priority="1151">
      <formula>AND(ISNUMBER(CE61),ISNUMBER(CA61),CE61=CA61)</formula>
    </cfRule>
    <cfRule type="expression" dxfId="1065" priority="1150">
      <formula>AND(ISNUMBER(CE61),ISNUMBER(CA61),CE61&gt;CA61)</formula>
    </cfRule>
    <cfRule type="expression" dxfId="1064" priority="1158">
      <formula>AND(ISNUMBER(CE61),ISNUMBER(CA61),CE61&lt;CA61)</formula>
    </cfRule>
  </conditionalFormatting>
  <conditionalFormatting sqref="CF44 CF48:CF53">
    <cfRule type="expression" dxfId="1063" priority="1127">
      <formula>AND(ISNUMBER(CF44),ISNUMBER(CA44),CF44&lt;CA44)</formula>
    </cfRule>
    <cfRule type="expression" dxfId="1062" priority="1121">
      <formula>AND(ISNUMBER(CF44),ISNUMBER(CA44),CF44=CA44)</formula>
    </cfRule>
    <cfRule type="expression" dxfId="1061" priority="1120">
      <formula>AND(ISNUMBER(CF44),ISNUMBER(CA44),CF44&gt;CA44)</formula>
    </cfRule>
  </conditionalFormatting>
  <conditionalFormatting sqref="CF55:CF59">
    <cfRule type="expression" dxfId="1060" priority="1136">
      <formula>AND(ISNUMBER(CF55),ISNUMBER(CA55),CF55&gt;CA55)</formula>
    </cfRule>
    <cfRule type="expression" dxfId="1059" priority="1137">
      <formula>AND(ISNUMBER(CF55),ISNUMBER(CA55),CF55=CA55)</formula>
    </cfRule>
    <cfRule type="expression" dxfId="1058" priority="1143">
      <formula>AND(ISNUMBER(CF55),ISNUMBER(CA55),CF55&lt;CA55)</formula>
    </cfRule>
  </conditionalFormatting>
  <conditionalFormatting sqref="CF61:CF65">
    <cfRule type="expression" dxfId="1057" priority="1152">
      <formula>AND(ISNUMBER(CF61),ISNUMBER(CA61),CF61&gt;CA61)</formula>
    </cfRule>
    <cfRule type="expression" dxfId="1056" priority="1153">
      <formula>AND(ISNUMBER(CF61),ISNUMBER(CA61),CF61=CA61)</formula>
    </cfRule>
    <cfRule type="expression" dxfId="1055" priority="1159">
      <formula>AND(ISNUMBER(CF61),ISNUMBER(CA61),CF61&lt;CA61)</formula>
    </cfRule>
  </conditionalFormatting>
  <conditionalFormatting sqref="CG44 CG48:CG53">
    <cfRule type="expression" dxfId="1054" priority="1128">
      <formula>AND(ISNUMBER(CG44),ISNUMBER(CA44),CG44&lt;CA44)</formula>
    </cfRule>
    <cfRule type="expression" dxfId="1053" priority="1123">
      <formula>AND(ISNUMBER(CG44),ISNUMBER(CA44),CG44=CA44)</formula>
    </cfRule>
    <cfRule type="expression" dxfId="1052" priority="1122">
      <formula>AND(ISNUMBER(CG44),ISNUMBER(CA44),CG44&gt;CA44)</formula>
    </cfRule>
  </conditionalFormatting>
  <conditionalFormatting sqref="CG55:CG59">
    <cfRule type="expression" dxfId="1051" priority="1144">
      <formula>AND(ISNUMBER(CG55),ISNUMBER(CA55),CG55&lt;CA55)</formula>
    </cfRule>
    <cfRule type="expression" dxfId="1050" priority="1139">
      <formula>AND(ISNUMBER(CG55),ISNUMBER(CA55),CG55=CA55)</formula>
    </cfRule>
    <cfRule type="expression" dxfId="1049" priority="1138">
      <formula>AND(ISNUMBER(CG55),ISNUMBER(CA55),CG55&gt;CA55)</formula>
    </cfRule>
  </conditionalFormatting>
  <conditionalFormatting sqref="CG61:CG65">
    <cfRule type="expression" dxfId="1048" priority="1160">
      <formula>AND(ISNUMBER(CG61),ISNUMBER(CA61),CG61&lt;CA61)</formula>
    </cfRule>
    <cfRule type="expression" dxfId="1047" priority="1155">
      <formula>AND(ISNUMBER(CG61),ISNUMBER(CA61),CG61=CA61)</formula>
    </cfRule>
    <cfRule type="expression" dxfId="1046" priority="1154">
      <formula>AND(ISNUMBER(CG61),ISNUMBER(CA61),CG61&gt;CA61)</formula>
    </cfRule>
  </conditionalFormatting>
  <conditionalFormatting sqref="CI44:CI53">
    <cfRule type="expression" dxfId="1045" priority="368">
      <formula>ISNUMBER(CI44)</formula>
    </cfRule>
  </conditionalFormatting>
  <conditionalFormatting sqref="CI55:CI59">
    <cfRule type="expression" dxfId="1044" priority="922">
      <formula>ISNUMBER(CI55)</formula>
    </cfRule>
  </conditionalFormatting>
  <conditionalFormatting sqref="CI61:CI65">
    <cfRule type="expression" dxfId="1043" priority="925">
      <formula>ISNUMBER(CI61)</formula>
    </cfRule>
  </conditionalFormatting>
  <conditionalFormatting sqref="CI38:CL38 CN38:CO38">
    <cfRule type="expression" dxfId="1042" priority="484">
      <formula>AND(ISNUMBER(CI38),ISNUMBER(CI41),CI38&lt;CI41/8)</formula>
    </cfRule>
    <cfRule type="expression" dxfId="1041" priority="483">
      <formula>AND(ISNUMBER(CI38),ISNUMBER(CI41),CI38&gt;=CI41/8)</formula>
    </cfRule>
  </conditionalFormatting>
  <conditionalFormatting sqref="CI39:CL39 CN39:CO39">
    <cfRule type="expression" dxfId="1040" priority="485">
      <formula>AND(ISNUMBER(CI39),ISNUMBER(CI41),CI39&gt;=CI41/20)</formula>
    </cfRule>
    <cfRule type="expression" dxfId="1039" priority="486">
      <formula>AND(ISNUMBER(CI39),ISNUMBER(CI41),CI39&lt;CI41/20)</formula>
    </cfRule>
  </conditionalFormatting>
  <conditionalFormatting sqref="CI40:CL40 CN40:CO40">
    <cfRule type="expression" dxfId="1038" priority="487">
      <formula>AND(ISNUMBER(CI40),ISNUMBER(CI41),CI40&gt;=CI41/30)</formula>
    </cfRule>
    <cfRule type="expression" dxfId="1037" priority="488">
      <formula>AND(ISNUMBER(CI40),ISNUMBER(CI41),CI40&lt;CI41/30)</formula>
    </cfRule>
  </conditionalFormatting>
  <conditionalFormatting sqref="CI41:CL41 CN41:CO41">
    <cfRule type="expression" dxfId="1036" priority="489">
      <formula>AND(ISNUMBER(CI41),ISNUMBER(CI34),CI41&gt;=CI34)</formula>
    </cfRule>
    <cfRule type="expression" dxfId="1035" priority="490">
      <formula>AND(ISNUMBER(CI41),ISNUMBER(CI34),CI41&lt;CI34)</formula>
    </cfRule>
  </conditionalFormatting>
  <conditionalFormatting sqref="CJ44 CJ48:CJ53">
    <cfRule type="expression" dxfId="1034" priority="931">
      <formula>AND(ISNUMBER(CJ44),ISNUMBER(CI44),CJ44=CI44)</formula>
    </cfRule>
    <cfRule type="expression" dxfId="1033" priority="918">
      <formula>AND(ISNUMBER(CJ44),ISNUMBER(CI44),CJ44&gt;CI44)</formula>
    </cfRule>
    <cfRule type="expression" dxfId="1032" priority="919">
      <formula>AND(ISNUMBER(CJ44),ISNUMBER(CI44),CJ44&lt;CI44)</formula>
    </cfRule>
  </conditionalFormatting>
  <conditionalFormatting sqref="CJ55:CJ59">
    <cfRule type="expression" dxfId="1031" priority="947">
      <formula>AND(ISNUMBER(CJ55),ISNUMBER(CI55),CJ55=CI55)</formula>
    </cfRule>
    <cfRule type="expression" dxfId="1030" priority="920">
      <formula>AND(ISNUMBER(CJ55),ISNUMBER(CI55),CJ55&gt;CI55)</formula>
    </cfRule>
    <cfRule type="expression" dxfId="1029" priority="921">
      <formula>AND(ISNUMBER(CJ55),ISNUMBER(CI55),CJ55&lt;CI55)</formula>
    </cfRule>
  </conditionalFormatting>
  <conditionalFormatting sqref="CJ61:CJ65">
    <cfRule type="expression" dxfId="1028" priority="963">
      <formula>AND(ISNUMBER(CJ61),ISNUMBER(CI61),CJ61=CI61)</formula>
    </cfRule>
    <cfRule type="expression" dxfId="1027" priority="923">
      <formula>AND(ISNUMBER(CJ61),ISNUMBER(CI61),CJ61&gt;CI61)</formula>
    </cfRule>
    <cfRule type="expression" dxfId="1026" priority="924">
      <formula>AND(ISNUMBER(CJ61),ISNUMBER(CI61),CJ61&lt;CI61)</formula>
    </cfRule>
  </conditionalFormatting>
  <conditionalFormatting sqref="CJ68:CJ77">
    <cfRule type="expression" dxfId="1025" priority="1015">
      <formula>AND(ISNUMBER(CJ68),ISNUMBER(CI68),CJ68&gt;CI68)</formula>
    </cfRule>
    <cfRule type="expression" dxfId="1024" priority="1016">
      <formula>AND(ISNUMBER(CJ68),ISNUMBER(CI68),CJ68&lt;CI68)</formula>
    </cfRule>
    <cfRule type="expression" dxfId="1023" priority="1018">
      <formula>AND(ISNUMBER(CJ68),ISNUMBER(CI68),CJ68=CI68)</formula>
    </cfRule>
  </conditionalFormatting>
  <conditionalFormatting sqref="CK44 CK48:CK53">
    <cfRule type="expression" dxfId="1022" priority="932">
      <formula>AND(ISNUMBER(CK44),ISNUMBER(CI44),CK44&gt;CI44)</formula>
    </cfRule>
    <cfRule type="expression" dxfId="1021" priority="933">
      <formula>AND(ISNUMBER(CK44),ISNUMBER(CI44),CK44=CI44)</formula>
    </cfRule>
    <cfRule type="expression" dxfId="1020" priority="942">
      <formula>AND(ISNUMBER(CK44),ISNUMBER(CI44),CK44&lt;CI44)</formula>
    </cfRule>
  </conditionalFormatting>
  <conditionalFormatting sqref="CK55:CK59">
    <cfRule type="expression" dxfId="1019" priority="948">
      <formula>AND(ISNUMBER(CK55),ISNUMBER(CI55),CK55&gt;CI55)</formula>
    </cfRule>
    <cfRule type="expression" dxfId="1018" priority="958">
      <formula>AND(ISNUMBER(CK55),ISNUMBER(CI55),CK55&lt;CI55)</formula>
    </cfRule>
    <cfRule type="expression" dxfId="1017" priority="949">
      <formula>AND(ISNUMBER(CK55),ISNUMBER(CI55),CK55=CI55)</formula>
    </cfRule>
  </conditionalFormatting>
  <conditionalFormatting sqref="CK61:CK65">
    <cfRule type="expression" dxfId="1016" priority="964">
      <formula>AND(ISNUMBER(CK61),ISNUMBER(CI61),CK61&gt;CI61)</formula>
    </cfRule>
    <cfRule type="expression" dxfId="1015" priority="965">
      <formula>AND(ISNUMBER(CK61),ISNUMBER(CI61),CK61=CI61)</formula>
    </cfRule>
    <cfRule type="expression" dxfId="1014" priority="974">
      <formula>AND(ISNUMBER(CK61),ISNUMBER(CI61),CK61&lt;CI61)</formula>
    </cfRule>
  </conditionalFormatting>
  <conditionalFormatting sqref="CK68:CK77">
    <cfRule type="expression" dxfId="1013" priority="1019">
      <formula>AND(ISNUMBER(CK68),ISNUMBER(CI68),CK68&gt;CI68)</formula>
    </cfRule>
    <cfRule type="expression" dxfId="1012" priority="1020">
      <formula>AND(ISNUMBER(CK68),ISNUMBER(CI68),CK68=CI68)</formula>
    </cfRule>
    <cfRule type="expression" dxfId="1011" priority="1029">
      <formula>AND(ISNUMBER(CK68),ISNUMBER(CI68),CK68&lt;CI68)</formula>
    </cfRule>
  </conditionalFormatting>
  <conditionalFormatting sqref="CL44 CL48:CL53">
    <cfRule type="expression" dxfId="1010" priority="943">
      <formula>AND(ISNUMBER(CL44),ISNUMBER(CI44),CL44&lt;CI44)</formula>
    </cfRule>
    <cfRule type="expression" dxfId="1009" priority="935">
      <formula>AND(ISNUMBER(CL44),ISNUMBER(CI44),CL44=CI44)</formula>
    </cfRule>
    <cfRule type="expression" dxfId="1008" priority="934">
      <formula>AND(ISNUMBER(CL44),ISNUMBER(CI44),CL44&gt;CI44)</formula>
    </cfRule>
  </conditionalFormatting>
  <conditionalFormatting sqref="CL55:CL59">
    <cfRule type="expression" dxfId="1007" priority="959">
      <formula>AND(ISNUMBER(CL55),ISNUMBER(CI55),CL55&lt;CI55)</formula>
    </cfRule>
    <cfRule type="expression" dxfId="1006" priority="950">
      <formula>AND(ISNUMBER(CL55),ISNUMBER(CI55),CL55&gt;CI55)</formula>
    </cfRule>
    <cfRule type="expression" dxfId="1005" priority="951">
      <formula>AND(ISNUMBER(CL55),ISNUMBER(CI55),CL55=CI55)</formula>
    </cfRule>
  </conditionalFormatting>
  <conditionalFormatting sqref="CL61:CL65">
    <cfRule type="expression" dxfId="1004" priority="975">
      <formula>AND(ISNUMBER(CL61),ISNUMBER(CI61),CL61&lt;CI61)</formula>
    </cfRule>
    <cfRule type="expression" dxfId="1003" priority="966">
      <formula>AND(ISNUMBER(CL61),ISNUMBER(CI61),CL61&gt;CI61)</formula>
    </cfRule>
    <cfRule type="expression" dxfId="1002" priority="967">
      <formula>AND(ISNUMBER(CL61),ISNUMBER(CI61),CL61=CI61)</formula>
    </cfRule>
  </conditionalFormatting>
  <conditionalFormatting sqref="CL68:CL77">
    <cfRule type="expression" dxfId="1001" priority="1022">
      <formula>AND(ISNUMBER(CL68),ISNUMBER(CI68),CL68=CI68)</formula>
    </cfRule>
    <cfRule type="expression" dxfId="1000" priority="1030">
      <formula>AND(ISNUMBER(CL68),ISNUMBER(CI68),CL68&lt;CI68)</formula>
    </cfRule>
    <cfRule type="expression" dxfId="999" priority="1021">
      <formula>AND(ISNUMBER(CL68),ISNUMBER(CI68),CL68&gt;CI68)</formula>
    </cfRule>
  </conditionalFormatting>
  <conditionalFormatting sqref="CM44 CM48:CM53">
    <cfRule type="expression" dxfId="998" priority="936">
      <formula>AND(ISNUMBER(CM44),ISNUMBER(CI44),CM44&gt;CI44)</formula>
    </cfRule>
    <cfRule type="expression" dxfId="997" priority="937">
      <formula>AND(ISNUMBER(CM44),ISNUMBER(CI44),CM44=CI44)</formula>
    </cfRule>
    <cfRule type="expression" dxfId="996" priority="944">
      <formula>AND(ISNUMBER(CM44),ISNUMBER(CI44),CM44&lt;CI44)</formula>
    </cfRule>
  </conditionalFormatting>
  <conditionalFormatting sqref="CM55:CM59">
    <cfRule type="expression" dxfId="995" priority="953">
      <formula>AND(ISNUMBER(CM55),ISNUMBER(CI55),CM55=CI55)</formula>
    </cfRule>
    <cfRule type="expression" dxfId="994" priority="960">
      <formula>AND(ISNUMBER(CM55),ISNUMBER(CI55),CM55&lt;CI55)</formula>
    </cfRule>
    <cfRule type="expression" dxfId="993" priority="952">
      <formula>AND(ISNUMBER(CM55),ISNUMBER(CI55),CM55&gt;CI55)</formula>
    </cfRule>
  </conditionalFormatting>
  <conditionalFormatting sqref="CM61:CM65">
    <cfRule type="expression" dxfId="992" priority="976">
      <formula>AND(ISNUMBER(CM61),ISNUMBER(CI61),CM61&lt;CI61)</formula>
    </cfRule>
    <cfRule type="expression" dxfId="991" priority="969">
      <formula>AND(ISNUMBER(CM61),ISNUMBER(CI61),CM61=CI61)</formula>
    </cfRule>
    <cfRule type="expression" dxfId="990" priority="968">
      <formula>AND(ISNUMBER(CM61),ISNUMBER(CI61),CM61&gt;CI61)</formula>
    </cfRule>
  </conditionalFormatting>
  <conditionalFormatting sqref="CM68:CM77">
    <cfRule type="expression" dxfId="989" priority="1024">
      <formula>AND(ISNUMBER(CM68),ISNUMBER(CI68),CM68=CI68)</formula>
    </cfRule>
    <cfRule type="expression" dxfId="988" priority="1031">
      <formula>AND(ISNUMBER(CM68),ISNUMBER(CI68),CM68&lt;CI68)</formula>
    </cfRule>
    <cfRule type="expression" dxfId="987" priority="1023">
      <formula>AND(ISNUMBER(CM68),ISNUMBER(CI68),CM68&gt;CI68)</formula>
    </cfRule>
  </conditionalFormatting>
  <conditionalFormatting sqref="CN44 CN48:CN53">
    <cfRule type="expression" dxfId="986" priority="938">
      <formula>AND(ISNUMBER(CN44),ISNUMBER(CI44),CN44&gt;CI44)</formula>
    </cfRule>
    <cfRule type="expression" dxfId="985" priority="939">
      <formula>AND(ISNUMBER(CN44),ISNUMBER(CI44),CN44=CI44)</formula>
    </cfRule>
    <cfRule type="expression" dxfId="984" priority="945">
      <formula>AND(ISNUMBER(CN44),ISNUMBER(CI44),CN44&lt;CI44)</formula>
    </cfRule>
  </conditionalFormatting>
  <conditionalFormatting sqref="CN55:CN59">
    <cfRule type="expression" dxfId="983" priority="961">
      <formula>AND(ISNUMBER(CN55),ISNUMBER(CI55),CN55&lt;CI55)</formula>
    </cfRule>
    <cfRule type="expression" dxfId="982" priority="955">
      <formula>AND(ISNUMBER(CN55),ISNUMBER(CI55),CN55=CI55)</formula>
    </cfRule>
    <cfRule type="expression" dxfId="981" priority="954">
      <formula>AND(ISNUMBER(CN55),ISNUMBER(CI55),CN55&gt;CI55)</formula>
    </cfRule>
  </conditionalFormatting>
  <conditionalFormatting sqref="CN61:CN65">
    <cfRule type="expression" dxfId="980" priority="970">
      <formula>AND(ISNUMBER(CN61),ISNUMBER(CI61),CN61&gt;CI61)</formula>
    </cfRule>
    <cfRule type="expression" dxfId="979" priority="971">
      <formula>AND(ISNUMBER(CN61),ISNUMBER(CI61),CN61=CI61)</formula>
    </cfRule>
    <cfRule type="expression" dxfId="978" priority="977">
      <formula>AND(ISNUMBER(CN61),ISNUMBER(CI61),CN61&lt;CI61)</formula>
    </cfRule>
  </conditionalFormatting>
  <conditionalFormatting sqref="CN68:CN77">
    <cfRule type="expression" dxfId="977" priority="1026">
      <formula>AND(ISNUMBER(CN68),ISNUMBER(CI68),CN68=CI68)</formula>
    </cfRule>
    <cfRule type="expression" dxfId="976" priority="1032">
      <formula>AND(ISNUMBER(CN68),ISNUMBER(CI68),CN68&lt;CI68)</formula>
    </cfRule>
    <cfRule type="expression" dxfId="975" priority="1025">
      <formula>AND(ISNUMBER(CN68),ISNUMBER(CI68),CN68&gt;CI68)</formula>
    </cfRule>
  </conditionalFormatting>
  <conditionalFormatting sqref="CO44 CO48:CO53">
    <cfRule type="expression" dxfId="974" priority="940">
      <formula>AND(ISNUMBER(CO44),ISNUMBER(CI44),CO44&gt;CI44)</formula>
    </cfRule>
    <cfRule type="expression" dxfId="973" priority="941">
      <formula>AND(ISNUMBER(CO44),ISNUMBER(CI44),CO44=CI44)</formula>
    </cfRule>
    <cfRule type="expression" dxfId="972" priority="946">
      <formula>AND(ISNUMBER(CO44),ISNUMBER(CI44),CO44&lt;CI44)</formula>
    </cfRule>
  </conditionalFormatting>
  <conditionalFormatting sqref="CO55:CO59">
    <cfRule type="expression" dxfId="971" priority="957">
      <formula>AND(ISNUMBER(CO55),ISNUMBER(CI55),CO55=CI55)</formula>
    </cfRule>
    <cfRule type="expression" dxfId="970" priority="956">
      <formula>AND(ISNUMBER(CO55),ISNUMBER(CI55),CO55&gt;CI55)</formula>
    </cfRule>
    <cfRule type="expression" dxfId="969" priority="962">
      <formula>AND(ISNUMBER(CO55),ISNUMBER(CI55),CO55&lt;CI55)</formula>
    </cfRule>
  </conditionalFormatting>
  <conditionalFormatting sqref="CO61:CO65">
    <cfRule type="expression" dxfId="968" priority="973">
      <formula>AND(ISNUMBER(CO61),ISNUMBER(CI61),CO61=CI61)</formula>
    </cfRule>
    <cfRule type="expression" dxfId="967" priority="978">
      <formula>AND(ISNUMBER(CO61),ISNUMBER(CI61),CO61&lt;CI61)</formula>
    </cfRule>
    <cfRule type="expression" dxfId="966" priority="972">
      <formula>AND(ISNUMBER(CO61),ISNUMBER(CI61),CO61&gt;CI61)</formula>
    </cfRule>
  </conditionalFormatting>
  <conditionalFormatting sqref="CO68:CO77">
    <cfRule type="expression" dxfId="965" priority="1027">
      <formula>AND(ISNUMBER(CO68),ISNUMBER(CI68),CO68&gt;CI68)</formula>
    </cfRule>
    <cfRule type="expression" dxfId="964" priority="1028">
      <formula>AND(ISNUMBER(CO68),ISNUMBER(CI68),CO68=CI68)</formula>
    </cfRule>
    <cfRule type="expression" dxfId="963" priority="1033">
      <formula>AND(ISNUMBER(CO68),ISNUMBER(CI68),CO68&lt;CI68)</formula>
    </cfRule>
  </conditionalFormatting>
  <conditionalFormatting sqref="CQ27:CQ29 CY27:CY29 BS27:BS31 CA27:CA31 CI27:CI31 CQ31 CY31 CA36:CA37 CI36:CI37 J27:J31 S27:S31 AA27:AA31 AI27:AI31 AR27:AR31 BA27:BA31 BJ27:BJ31 J68:J77 S68:S77 AA68:AA77 AI68:AI77 AR68:AR77 BA68:BA77 BJ68:BJ77 BS68:BS77 CA68:CA77 CI68:CI77 CQ68:CQ77 CY68:CY77">
    <cfRule type="expression" dxfId="962" priority="1955">
      <formula>ISNUMBER(J27)</formula>
    </cfRule>
  </conditionalFormatting>
  <conditionalFormatting sqref="CQ30 CY30">
    <cfRule type="expression" dxfId="961" priority="572">
      <formula>ISNUMBER(CQ30)</formula>
    </cfRule>
  </conditionalFormatting>
  <conditionalFormatting sqref="CQ36:CQ41 CY36:CY41 J55:J59">
    <cfRule type="expression" dxfId="960" priority="1964">
      <formula>ISNUMBER(J36)</formula>
    </cfRule>
  </conditionalFormatting>
  <conditionalFormatting sqref="CQ44:CQ53">
    <cfRule type="expression" dxfId="959" priority="847">
      <formula>ISNUMBER(CQ44)</formula>
    </cfRule>
  </conditionalFormatting>
  <conditionalFormatting sqref="CQ55:CQ59">
    <cfRule type="expression" dxfId="958" priority="752">
      <formula>ISNUMBER(CQ55)</formula>
    </cfRule>
  </conditionalFormatting>
  <conditionalFormatting sqref="CQ61:CQ65">
    <cfRule type="expression" dxfId="957" priority="755">
      <formula>ISNUMBER(CQ61)</formula>
    </cfRule>
  </conditionalFormatting>
  <conditionalFormatting sqref="CQ38:CT38 CV38:CW38">
    <cfRule type="expression" dxfId="956" priority="702">
      <formula>AND(ISNUMBER(CQ38),ISNUMBER(CQ41),CQ38&lt;CQ41/8)</formula>
    </cfRule>
    <cfRule type="expression" dxfId="955" priority="701">
      <formula>AND(ISNUMBER(CQ38),ISNUMBER(CQ41),CQ38&gt;=CQ41/8)</formula>
    </cfRule>
  </conditionalFormatting>
  <conditionalFormatting sqref="CQ39:CT39 CV39:CW39">
    <cfRule type="expression" dxfId="954" priority="704">
      <formula>AND(ISNUMBER(CQ39),ISNUMBER(CQ41),CQ39&lt;CQ41/20)</formula>
    </cfRule>
    <cfRule type="expression" dxfId="953" priority="703">
      <formula>AND(ISNUMBER(CQ39),ISNUMBER(CQ41),CQ39&gt;=CQ41/20)</formula>
    </cfRule>
  </conditionalFormatting>
  <conditionalFormatting sqref="CQ40:CT40 CV40:CW40">
    <cfRule type="expression" dxfId="952" priority="706">
      <formula>AND(ISNUMBER(CQ40),ISNUMBER(CQ41),CQ40&lt;CQ41/30)</formula>
    </cfRule>
    <cfRule type="expression" dxfId="951" priority="705">
      <formula>AND(ISNUMBER(CQ40),ISNUMBER(CQ41),CQ40&gt;=CQ41/30)</formula>
    </cfRule>
  </conditionalFormatting>
  <conditionalFormatting sqref="CQ41:CT41">
    <cfRule type="expression" dxfId="950" priority="707">
      <formula>AND(ISNUMBER(CQ41),ISNUMBER(CQ35),CQ41&gt;=CQ35)</formula>
    </cfRule>
    <cfRule type="expression" dxfId="949" priority="708">
      <formula>AND(ISNUMBER(CQ41),ISNUMBER(CQ35),CQ41&lt;CQ35)</formula>
    </cfRule>
  </conditionalFormatting>
  <conditionalFormatting sqref="CQ38:CW41 CY38:DE41">
    <cfRule type="expression" dxfId="948" priority="476" stopIfTrue="1">
      <formula>AND(ISNUMBER(CQ38),ISNUMBER(CQ32),CQ38&lt;CQ32)</formula>
    </cfRule>
    <cfRule type="expression" dxfId="947" priority="475" stopIfTrue="1">
      <formula>AND(ISNUMBER(CQ38),ISNUMBER(CQ32),CQ38&gt;=CQ32)</formula>
    </cfRule>
  </conditionalFormatting>
  <conditionalFormatting sqref="CQ38:DF41 CA26:DF31 DH15:DO16 DQ15:DX16 CA4:DF4 CA6:DF6 CA8:DF8 CA10:DF10 CA12:DF12 CA14:DF16 CA18:DF20 DH18:DO20 DQ18:DX20 CA22:DF22 CA36:DF37">
    <cfRule type="expression" dxfId="946" priority="595">
      <formula>AND(CA4&lt;&gt;"",IF(ISNUMBER(CA4),CA4,VALUE(LEFT(CA4,FIND("h",CA4)-1))/24+VALUE(MID(CA4,FIND("h",CA4)+1,FIND("m",CA4)-FIND("h",CA4)-1))/1440)&gt;=10/24)</formula>
    </cfRule>
  </conditionalFormatting>
  <conditionalFormatting sqref="CR44 CR48:CR53">
    <cfRule type="expression" dxfId="945" priority="748">
      <formula>AND(ISNUMBER(CR44),ISNUMBER(CQ44),CR44&gt;CQ44)</formula>
    </cfRule>
    <cfRule type="expression" dxfId="944" priority="749">
      <formula>AND(ISNUMBER(CR44),ISNUMBER(CQ44),CR44&lt;CQ44)</formula>
    </cfRule>
    <cfRule type="expression" dxfId="943" priority="761">
      <formula>AND(ISNUMBER(CR44),ISNUMBER(CQ44),CR44=CQ44)</formula>
    </cfRule>
  </conditionalFormatting>
  <conditionalFormatting sqref="CR55:CR59">
    <cfRule type="expression" dxfId="942" priority="751">
      <formula>AND(ISNUMBER(CR55),ISNUMBER(CQ55),CR55&lt;CQ55)</formula>
    </cfRule>
    <cfRule type="expression" dxfId="941" priority="750">
      <formula>AND(ISNUMBER(CR55),ISNUMBER(CQ55),CR55&gt;CQ55)</formula>
    </cfRule>
    <cfRule type="expression" dxfId="940" priority="777">
      <formula>AND(ISNUMBER(CR55),ISNUMBER(CQ55),CR55=CQ55)</formula>
    </cfRule>
  </conditionalFormatting>
  <conditionalFormatting sqref="CR61:CR65">
    <cfRule type="expression" dxfId="939" priority="754">
      <formula>AND(ISNUMBER(CR61),ISNUMBER(CQ61),CR61&lt;CQ61)</formula>
    </cfRule>
    <cfRule type="expression" dxfId="938" priority="793">
      <formula>AND(ISNUMBER(CR61),ISNUMBER(CQ61),CR61=CQ61)</formula>
    </cfRule>
    <cfRule type="expression" dxfId="937" priority="753">
      <formula>AND(ISNUMBER(CR61),ISNUMBER(CQ61),CR61&gt;CQ61)</formula>
    </cfRule>
  </conditionalFormatting>
  <conditionalFormatting sqref="CR68:CR77">
    <cfRule type="expression" dxfId="936" priority="848">
      <formula>AND(ISNUMBER(CR68),ISNUMBER(CQ68),CR68=CQ68)</formula>
    </cfRule>
    <cfRule type="expression" dxfId="935" priority="846">
      <formula>AND(ISNUMBER(CR68),ISNUMBER(CQ68),CR68&lt;CQ68)</formula>
    </cfRule>
    <cfRule type="expression" dxfId="934" priority="845">
      <formula>AND(ISNUMBER(CR68),ISNUMBER(CQ68),CR68&gt;CQ68)</formula>
    </cfRule>
  </conditionalFormatting>
  <conditionalFormatting sqref="CS44 CS48:CS53">
    <cfRule type="expression" dxfId="933" priority="762">
      <formula>AND(ISNUMBER(CS44),ISNUMBER(CQ44),CS44&gt;CQ44)</formula>
    </cfRule>
    <cfRule type="expression" dxfId="932" priority="763">
      <formula>AND(ISNUMBER(CS44),ISNUMBER(CQ44),CS44=CQ44)</formula>
    </cfRule>
    <cfRule type="expression" dxfId="931" priority="772">
      <formula>AND(ISNUMBER(CS44),ISNUMBER(CQ44),CS44&lt;CQ44)</formula>
    </cfRule>
  </conditionalFormatting>
  <conditionalFormatting sqref="CS55:CS59">
    <cfRule type="expression" dxfId="930" priority="778">
      <formula>AND(ISNUMBER(CS55),ISNUMBER(CQ55),CS55&gt;CQ55)</formula>
    </cfRule>
    <cfRule type="expression" dxfId="929" priority="779">
      <formula>AND(ISNUMBER(CS55),ISNUMBER(CQ55),CS55=CQ55)</formula>
    </cfRule>
    <cfRule type="expression" dxfId="928" priority="788">
      <formula>AND(ISNUMBER(CS55),ISNUMBER(CQ55),CS55&lt;CQ55)</formula>
    </cfRule>
  </conditionalFormatting>
  <conditionalFormatting sqref="CS61:CS65">
    <cfRule type="expression" dxfId="927" priority="804">
      <formula>AND(ISNUMBER(CS61),ISNUMBER(CQ61),CS61&lt;CQ61)</formula>
    </cfRule>
    <cfRule type="expression" dxfId="926" priority="795">
      <formula>AND(ISNUMBER(CS61),ISNUMBER(CQ61),CS61=CQ61)</formula>
    </cfRule>
    <cfRule type="expression" dxfId="925" priority="794">
      <formula>AND(ISNUMBER(CS61),ISNUMBER(CQ61),CS61&gt;CQ61)</formula>
    </cfRule>
  </conditionalFormatting>
  <conditionalFormatting sqref="CS68:CS77">
    <cfRule type="expression" dxfId="924" priority="850">
      <formula>AND(ISNUMBER(CS68),ISNUMBER(CQ68),CS68=CQ68)</formula>
    </cfRule>
    <cfRule type="expression" dxfId="923" priority="849">
      <formula>AND(ISNUMBER(CS68),ISNUMBER(CQ68),CS68&gt;CQ68)</formula>
    </cfRule>
    <cfRule type="expression" dxfId="922" priority="859">
      <formula>AND(ISNUMBER(CS68),ISNUMBER(CQ68),CS68&lt;CQ68)</formula>
    </cfRule>
  </conditionalFormatting>
  <conditionalFormatting sqref="CT44 CT48:CT53">
    <cfRule type="expression" dxfId="921" priority="773">
      <formula>AND(ISNUMBER(CT44),ISNUMBER(CQ44),CT44&lt;CQ44)</formula>
    </cfRule>
    <cfRule type="expression" dxfId="920" priority="764">
      <formula>AND(ISNUMBER(CT44),ISNUMBER(CQ44),CT44&gt;CQ44)</formula>
    </cfRule>
    <cfRule type="expression" dxfId="919" priority="765">
      <formula>AND(ISNUMBER(CT44),ISNUMBER(CQ44),CT44=CQ44)</formula>
    </cfRule>
  </conditionalFormatting>
  <conditionalFormatting sqref="CT55:CT59">
    <cfRule type="expression" dxfId="918" priority="781">
      <formula>AND(ISNUMBER(CT55),ISNUMBER(CQ55),CT55=CQ55)</formula>
    </cfRule>
    <cfRule type="expression" dxfId="917" priority="789">
      <formula>AND(ISNUMBER(CT55),ISNUMBER(CQ55),CT55&lt;CQ55)</formula>
    </cfRule>
    <cfRule type="expression" dxfId="916" priority="780">
      <formula>AND(ISNUMBER(CT55),ISNUMBER(CQ55),CT55&gt;CQ55)</formula>
    </cfRule>
  </conditionalFormatting>
  <conditionalFormatting sqref="CT61:CT65">
    <cfRule type="expression" dxfId="915" priority="805">
      <formula>AND(ISNUMBER(CT61),ISNUMBER(CQ61),CT61&lt;CQ61)</formula>
    </cfRule>
    <cfRule type="expression" dxfId="914" priority="796">
      <formula>AND(ISNUMBER(CT61),ISNUMBER(CQ61),CT61&gt;CQ61)</formula>
    </cfRule>
    <cfRule type="expression" dxfId="913" priority="797">
      <formula>AND(ISNUMBER(CT61),ISNUMBER(CQ61),CT61=CQ61)</formula>
    </cfRule>
  </conditionalFormatting>
  <conditionalFormatting sqref="CT68:CT77">
    <cfRule type="expression" dxfId="912" priority="860">
      <formula>AND(ISNUMBER(CT68),ISNUMBER(CQ68),CT68&lt;CQ68)</formula>
    </cfRule>
    <cfRule type="expression" dxfId="911" priority="852">
      <formula>AND(ISNUMBER(CT68),ISNUMBER(CQ68),CT68=CQ68)</formula>
    </cfRule>
    <cfRule type="expression" dxfId="910" priority="851">
      <formula>AND(ISNUMBER(CT68),ISNUMBER(CQ68),CT68&gt;CQ68)</formula>
    </cfRule>
  </conditionalFormatting>
  <conditionalFormatting sqref="CU44 CU48:CU53">
    <cfRule type="expression" dxfId="909" priority="774">
      <formula>AND(ISNUMBER(CU44),ISNUMBER(CQ44),CU44&lt;CQ44)</formula>
    </cfRule>
    <cfRule type="expression" dxfId="908" priority="767">
      <formula>AND(ISNUMBER(CU44),ISNUMBER(CQ44),CU44=CQ44)</formula>
    </cfRule>
    <cfRule type="expression" dxfId="907" priority="766">
      <formula>AND(ISNUMBER(CU44),ISNUMBER(CQ44),CU44&gt;CQ44)</formula>
    </cfRule>
  </conditionalFormatting>
  <conditionalFormatting sqref="CU55:CU59">
    <cfRule type="expression" dxfId="906" priority="790">
      <formula>AND(ISNUMBER(CU55),ISNUMBER(CQ55),CU55&lt;CQ55)</formula>
    </cfRule>
    <cfRule type="expression" dxfId="905" priority="782">
      <formula>AND(ISNUMBER(CU55),ISNUMBER(CQ55),CU55&gt;CQ55)</formula>
    </cfRule>
    <cfRule type="expression" dxfId="904" priority="783">
      <formula>AND(ISNUMBER(CU55),ISNUMBER(CQ55),CU55=CQ55)</formula>
    </cfRule>
  </conditionalFormatting>
  <conditionalFormatting sqref="CU61:CU65">
    <cfRule type="expression" dxfId="903" priority="798">
      <formula>AND(ISNUMBER(CU61),ISNUMBER(CQ61),CU61&gt;CQ61)</formula>
    </cfRule>
    <cfRule type="expression" dxfId="902" priority="799">
      <formula>AND(ISNUMBER(CU61),ISNUMBER(CQ61),CU61=CQ61)</formula>
    </cfRule>
    <cfRule type="expression" dxfId="901" priority="806">
      <formula>AND(ISNUMBER(CU61),ISNUMBER(CQ61),CU61&lt;CQ61)</formula>
    </cfRule>
  </conditionalFormatting>
  <conditionalFormatting sqref="CU68:CU77">
    <cfRule type="expression" dxfId="900" priority="854">
      <formula>AND(ISNUMBER(CU68),ISNUMBER(CQ68),CU68=CQ68)</formula>
    </cfRule>
    <cfRule type="expression" dxfId="899" priority="861">
      <formula>AND(ISNUMBER(CU68),ISNUMBER(CQ68),CU68&lt;CQ68)</formula>
    </cfRule>
    <cfRule type="expression" dxfId="898" priority="853">
      <formula>AND(ISNUMBER(CU68),ISNUMBER(CQ68),CU68&gt;CQ68)</formula>
    </cfRule>
  </conditionalFormatting>
  <conditionalFormatting sqref="CV44 CV48:CV53">
    <cfRule type="expression" dxfId="897" priority="775">
      <formula>AND(ISNUMBER(CV44),ISNUMBER(CQ44),CV44&lt;CQ44)</formula>
    </cfRule>
    <cfRule type="expression" dxfId="896" priority="769">
      <formula>AND(ISNUMBER(CV44),ISNUMBER(CQ44),CV44=CQ44)</formula>
    </cfRule>
    <cfRule type="expression" dxfId="895" priority="768">
      <formula>AND(ISNUMBER(CV44),ISNUMBER(CQ44),CV44&gt;CQ44)</formula>
    </cfRule>
  </conditionalFormatting>
  <conditionalFormatting sqref="CV55:CV59">
    <cfRule type="expression" dxfId="894" priority="784">
      <formula>AND(ISNUMBER(CV55),ISNUMBER(CQ55),CV55&gt;CQ55)</formula>
    </cfRule>
    <cfRule type="expression" dxfId="893" priority="791">
      <formula>AND(ISNUMBER(CV55),ISNUMBER(CQ55),CV55&lt;CQ55)</formula>
    </cfRule>
    <cfRule type="expression" dxfId="892" priority="785">
      <formula>AND(ISNUMBER(CV55),ISNUMBER(CQ55),CV55=CQ55)</formula>
    </cfRule>
  </conditionalFormatting>
  <conditionalFormatting sqref="CV61:CV65">
    <cfRule type="expression" dxfId="891" priority="807">
      <formula>AND(ISNUMBER(CV61),ISNUMBER(CQ61),CV61&lt;CQ61)</formula>
    </cfRule>
    <cfRule type="expression" dxfId="890" priority="801">
      <formula>AND(ISNUMBER(CV61),ISNUMBER(CQ61),CV61=CQ61)</formula>
    </cfRule>
    <cfRule type="expression" dxfId="889" priority="800">
      <formula>AND(ISNUMBER(CV61),ISNUMBER(CQ61),CV61&gt;CQ61)</formula>
    </cfRule>
  </conditionalFormatting>
  <conditionalFormatting sqref="CV68:CV77">
    <cfRule type="expression" dxfId="888" priority="862">
      <formula>AND(ISNUMBER(CV68),ISNUMBER(CQ68),CV68&lt;CQ68)</formula>
    </cfRule>
    <cfRule type="expression" dxfId="887" priority="856">
      <formula>AND(ISNUMBER(CV68),ISNUMBER(CQ68),CV68=CQ68)</formula>
    </cfRule>
    <cfRule type="expression" dxfId="886" priority="855">
      <formula>AND(ISNUMBER(CV68),ISNUMBER(CQ68),CV68&gt;CQ68)</formula>
    </cfRule>
  </conditionalFormatting>
  <conditionalFormatting sqref="CV41:CW41 DD41:DE41">
    <cfRule type="expression" dxfId="885" priority="2413">
      <formula>AND(ISNUMBER(CV41),ISNUMBER(CV35),CV41&lt;CV35)</formula>
    </cfRule>
    <cfRule type="expression" dxfId="884" priority="2412">
      <formula>AND(ISNUMBER(CV41),ISNUMBER(CV35),CV41&gt;=CV35)</formula>
    </cfRule>
  </conditionalFormatting>
  <conditionalFormatting sqref="CW44 CW48:CW53">
    <cfRule type="expression" dxfId="883" priority="776">
      <formula>AND(ISNUMBER(CW44),ISNUMBER(CQ44),CW44&lt;CQ44)</formula>
    </cfRule>
    <cfRule type="expression" dxfId="882" priority="771">
      <formula>AND(ISNUMBER(CW44),ISNUMBER(CQ44),CW44=CQ44)</formula>
    </cfRule>
    <cfRule type="expression" dxfId="881" priority="770">
      <formula>AND(ISNUMBER(CW44),ISNUMBER(CQ44),CW44&gt;CQ44)</formula>
    </cfRule>
  </conditionalFormatting>
  <conditionalFormatting sqref="CW55:CW59">
    <cfRule type="expression" dxfId="880" priority="792">
      <formula>AND(ISNUMBER(CW55),ISNUMBER(CQ55),CW55&lt;CQ55)</formula>
    </cfRule>
    <cfRule type="expression" dxfId="879" priority="787">
      <formula>AND(ISNUMBER(CW55),ISNUMBER(CQ55),CW55=CQ55)</formula>
    </cfRule>
    <cfRule type="expression" dxfId="878" priority="786">
      <formula>AND(ISNUMBER(CW55),ISNUMBER(CQ55),CW55&gt;CQ55)</formula>
    </cfRule>
  </conditionalFormatting>
  <conditionalFormatting sqref="CW61:CW65">
    <cfRule type="expression" dxfId="877" priority="808">
      <formula>AND(ISNUMBER(CW61),ISNUMBER(CQ61),CW61&lt;CQ61)</formula>
    </cfRule>
    <cfRule type="expression" dxfId="876" priority="803">
      <formula>AND(ISNUMBER(CW61),ISNUMBER(CQ61),CW61=CQ61)</formula>
    </cfRule>
    <cfRule type="expression" dxfId="875" priority="802">
      <formula>AND(ISNUMBER(CW61),ISNUMBER(CQ61),CW61&gt;CQ61)</formula>
    </cfRule>
  </conditionalFormatting>
  <conditionalFormatting sqref="CW68:CW77">
    <cfRule type="expression" dxfId="874" priority="863">
      <formula>AND(ISNUMBER(CW68),ISNUMBER(CQ68),CW68&lt;CQ68)</formula>
    </cfRule>
    <cfRule type="expression" dxfId="873" priority="858">
      <formula>AND(ISNUMBER(CW68),ISNUMBER(CQ68),CW68=CQ68)</formula>
    </cfRule>
    <cfRule type="expression" dxfId="872" priority="857">
      <formula>AND(ISNUMBER(CW68),ISNUMBER(CQ68),CW68&gt;CQ68)</formula>
    </cfRule>
  </conditionalFormatting>
  <conditionalFormatting sqref="CY44:CY53">
    <cfRule type="expression" dxfId="871" priority="343">
      <formula>ISNUMBER(CY44)</formula>
    </cfRule>
  </conditionalFormatting>
  <conditionalFormatting sqref="CY55:CY59">
    <cfRule type="expression" dxfId="870" priority="590">
      <formula>ISNUMBER(CY55)</formula>
    </cfRule>
  </conditionalFormatting>
  <conditionalFormatting sqref="CY61:CY65">
    <cfRule type="expression" dxfId="869" priority="593">
      <formula>ISNUMBER(CY61)</formula>
    </cfRule>
  </conditionalFormatting>
  <conditionalFormatting sqref="CY38:DB38 DD38:DE38">
    <cfRule type="expression" dxfId="868" priority="575">
      <formula>AND(ISNUMBER(CY38),ISNUMBER(CY41),CY38&gt;=CY41/8)</formula>
    </cfRule>
    <cfRule type="expression" dxfId="867" priority="576">
      <formula>AND(ISNUMBER(CY38),ISNUMBER(CY41),CY38&lt;CY41/8)</formula>
    </cfRule>
  </conditionalFormatting>
  <conditionalFormatting sqref="CY39:DB39 DD39:DE39">
    <cfRule type="expression" dxfId="866" priority="577">
      <formula>AND(ISNUMBER(CY39),ISNUMBER(CY41),CY39&gt;=CY41/20)</formula>
    </cfRule>
    <cfRule type="expression" dxfId="865" priority="578">
      <formula>AND(ISNUMBER(CY39),ISNUMBER(CY41),CY39&lt;CY41/20)</formula>
    </cfRule>
  </conditionalFormatting>
  <conditionalFormatting sqref="CY40:DB40 DD40:DE40">
    <cfRule type="expression" dxfId="864" priority="579">
      <formula>AND(ISNUMBER(CY40),ISNUMBER(CY41),CY40&gt;=CY41/30)</formula>
    </cfRule>
    <cfRule type="expression" dxfId="863" priority="580">
      <formula>AND(ISNUMBER(CY40),ISNUMBER(CY41),CY40&lt;CY41/30)</formula>
    </cfRule>
  </conditionalFormatting>
  <conditionalFormatting sqref="CY41:DB41">
    <cfRule type="expression" dxfId="862" priority="581">
      <formula>AND(ISNUMBER(CY41),ISNUMBER(CY35),CY41&gt;=CY35)</formula>
    </cfRule>
    <cfRule type="expression" dxfId="861" priority="582">
      <formula>AND(ISNUMBER(CY41),ISNUMBER(CY35),CY41&lt;CY35)</formula>
    </cfRule>
  </conditionalFormatting>
  <conditionalFormatting sqref="CZ44 CZ48:CZ53">
    <cfRule type="expression" dxfId="860" priority="597">
      <formula>AND(ISNUMBER(CZ44),ISNUMBER(CY44),CZ44=CY44)</formula>
    </cfRule>
    <cfRule type="expression" dxfId="859" priority="587">
      <formula>AND(ISNUMBER(CZ44),ISNUMBER(CY44),CZ44&lt;CY44)</formula>
    </cfRule>
    <cfRule type="expression" dxfId="858" priority="586">
      <formula>AND(ISNUMBER(CZ44),ISNUMBER(CY44),CZ44&gt;CY44)</formula>
    </cfRule>
  </conditionalFormatting>
  <conditionalFormatting sqref="CZ55:CZ59">
    <cfRule type="expression" dxfId="857" priority="588">
      <formula>AND(ISNUMBER(CZ55),ISNUMBER(CY55),CZ55&gt;CY55)</formula>
    </cfRule>
    <cfRule type="expression" dxfId="856" priority="589">
      <formula>AND(ISNUMBER(CZ55),ISNUMBER(CY55),CZ55&lt;CY55)</formula>
    </cfRule>
    <cfRule type="expression" dxfId="855" priority="613">
      <formula>AND(ISNUMBER(CZ55),ISNUMBER(CY55),CZ55=CY55)</formula>
    </cfRule>
  </conditionalFormatting>
  <conditionalFormatting sqref="CZ61:CZ65">
    <cfRule type="expression" dxfId="854" priority="592">
      <formula>AND(ISNUMBER(CZ61),ISNUMBER(CY61),CZ61&lt;CY61)</formula>
    </cfRule>
    <cfRule type="expression" dxfId="853" priority="629">
      <formula>AND(ISNUMBER(CZ61),ISNUMBER(CY61),CZ61=CY61)</formula>
    </cfRule>
    <cfRule type="expression" dxfId="852" priority="591">
      <formula>AND(ISNUMBER(CZ61),ISNUMBER(CY61),CZ61&gt;CY61)</formula>
    </cfRule>
  </conditionalFormatting>
  <conditionalFormatting sqref="CZ68:CZ77">
    <cfRule type="expression" dxfId="851" priority="669">
      <formula>AND(ISNUMBER(CZ68),ISNUMBER(CY68),CZ68&gt;CY68)</formula>
    </cfRule>
    <cfRule type="expression" dxfId="850" priority="672">
      <formula>AND(ISNUMBER(CZ68),ISNUMBER(CY68),CZ68=CY68)</formula>
    </cfRule>
    <cfRule type="expression" dxfId="849" priority="670">
      <formula>AND(ISNUMBER(CZ68),ISNUMBER(CY68),CZ68&lt;CY68)</formula>
    </cfRule>
  </conditionalFormatting>
  <conditionalFormatting sqref="DA44 DA48:DA53">
    <cfRule type="expression" dxfId="848" priority="599">
      <formula>AND(ISNUMBER(DA44),ISNUMBER(CY44),DA44=CY44)</formula>
    </cfRule>
    <cfRule type="expression" dxfId="847" priority="598">
      <formula>AND(ISNUMBER(DA44),ISNUMBER(CY44),DA44&gt;CY44)</formula>
    </cfRule>
    <cfRule type="expression" dxfId="846" priority="608">
      <formula>AND(ISNUMBER(DA44),ISNUMBER(CY44),DA44&lt;CY44)</formula>
    </cfRule>
  </conditionalFormatting>
  <conditionalFormatting sqref="DA55:DA59">
    <cfRule type="expression" dxfId="845" priority="614">
      <formula>AND(ISNUMBER(DA55),ISNUMBER(CY55),DA55&gt;CY55)</formula>
    </cfRule>
    <cfRule type="expression" dxfId="844" priority="615">
      <formula>AND(ISNUMBER(DA55),ISNUMBER(CY55),DA55=CY55)</formula>
    </cfRule>
    <cfRule type="expression" dxfId="843" priority="624">
      <formula>AND(ISNUMBER(DA55),ISNUMBER(CY55),DA55&lt;CY55)</formula>
    </cfRule>
  </conditionalFormatting>
  <conditionalFormatting sqref="DA61:DA65">
    <cfRule type="expression" dxfId="842" priority="640">
      <formula>AND(ISNUMBER(DA61),ISNUMBER(CY61),DA61&lt;CY61)</formula>
    </cfRule>
    <cfRule type="expression" dxfId="841" priority="631">
      <formula>AND(ISNUMBER(DA61),ISNUMBER(CY61),DA61=CY61)</formula>
    </cfRule>
    <cfRule type="expression" dxfId="840" priority="630">
      <formula>AND(ISNUMBER(DA61),ISNUMBER(CY61),DA61&gt;CY61)</formula>
    </cfRule>
  </conditionalFormatting>
  <conditionalFormatting sqref="DA68:DA77">
    <cfRule type="expression" dxfId="839" priority="683">
      <formula>AND(ISNUMBER(DA68),ISNUMBER(CY68),DA68&lt;CY68)</formula>
    </cfRule>
    <cfRule type="expression" dxfId="838" priority="674">
      <formula>AND(ISNUMBER(DA68),ISNUMBER(CY68),DA68=CY68)</formula>
    </cfRule>
    <cfRule type="expression" dxfId="837" priority="673">
      <formula>AND(ISNUMBER(DA68),ISNUMBER(CY68),DA68&gt;CY68)</formula>
    </cfRule>
  </conditionalFormatting>
  <conditionalFormatting sqref="DB44 DB48:DB53">
    <cfRule type="expression" dxfId="836" priority="609">
      <formula>AND(ISNUMBER(DB44),ISNUMBER(CY44),DB44&lt;CY44)</formula>
    </cfRule>
    <cfRule type="expression" dxfId="835" priority="601">
      <formula>AND(ISNUMBER(DB44),ISNUMBER(CY44),DB44=CY44)</formula>
    </cfRule>
    <cfRule type="expression" dxfId="834" priority="600">
      <formula>AND(ISNUMBER(DB44),ISNUMBER(CY44),DB44&gt;CY44)</formula>
    </cfRule>
  </conditionalFormatting>
  <conditionalFormatting sqref="DB55:DB59">
    <cfRule type="expression" dxfId="833" priority="625">
      <formula>AND(ISNUMBER(DB55),ISNUMBER(CY55),DB55&lt;CY55)</formula>
    </cfRule>
    <cfRule type="expression" dxfId="832" priority="617">
      <formula>AND(ISNUMBER(DB55),ISNUMBER(CY55),DB55=CY55)</formula>
    </cfRule>
    <cfRule type="expression" dxfId="831" priority="616">
      <formula>AND(ISNUMBER(DB55),ISNUMBER(CY55),DB55&gt;CY55)</formula>
    </cfRule>
  </conditionalFormatting>
  <conditionalFormatting sqref="DB61:DB65">
    <cfRule type="expression" dxfId="830" priority="632">
      <formula>AND(ISNUMBER(DB61),ISNUMBER(CY61),DB61&gt;CY61)</formula>
    </cfRule>
    <cfRule type="expression" dxfId="829" priority="633">
      <formula>AND(ISNUMBER(DB61),ISNUMBER(CY61),DB61=CY61)</formula>
    </cfRule>
    <cfRule type="expression" dxfId="828" priority="641">
      <formula>AND(ISNUMBER(DB61),ISNUMBER(CY61),DB61&lt;CY61)</formula>
    </cfRule>
  </conditionalFormatting>
  <conditionalFormatting sqref="DB68:DB77">
    <cfRule type="expression" dxfId="827" priority="675">
      <formula>AND(ISNUMBER(DB68),ISNUMBER(CY68),DB68&gt;CY68)</formula>
    </cfRule>
    <cfRule type="expression" dxfId="826" priority="676">
      <formula>AND(ISNUMBER(DB68),ISNUMBER(CY68),DB68=CY68)</formula>
    </cfRule>
    <cfRule type="expression" dxfId="825" priority="684">
      <formula>AND(ISNUMBER(DB68),ISNUMBER(CY68),DB68&lt;CY68)</formula>
    </cfRule>
  </conditionalFormatting>
  <conditionalFormatting sqref="DC44 DC48:DC53">
    <cfRule type="expression" dxfId="824" priority="602">
      <formula>AND(ISNUMBER(DC44),ISNUMBER(CY44),DC44&gt;CY44)</formula>
    </cfRule>
    <cfRule type="expression" dxfId="823" priority="610">
      <formula>AND(ISNUMBER(DC44),ISNUMBER(CY44),DC44&lt;CY44)</formula>
    </cfRule>
    <cfRule type="expression" dxfId="822" priority="603">
      <formula>AND(ISNUMBER(DC44),ISNUMBER(CY44),DC44=CY44)</formula>
    </cfRule>
  </conditionalFormatting>
  <conditionalFormatting sqref="DC55:DC59">
    <cfRule type="expression" dxfId="821" priority="626">
      <formula>AND(ISNUMBER(DC55),ISNUMBER(CY55),DC55&lt;CY55)</formula>
    </cfRule>
    <cfRule type="expression" dxfId="820" priority="619">
      <formula>AND(ISNUMBER(DC55),ISNUMBER(CY55),DC55=CY55)</formula>
    </cfRule>
    <cfRule type="expression" dxfId="819" priority="618">
      <formula>AND(ISNUMBER(DC55),ISNUMBER(CY55),DC55&gt;CY55)</formula>
    </cfRule>
  </conditionalFormatting>
  <conditionalFormatting sqref="DC61:DC65">
    <cfRule type="expression" dxfId="818" priority="642">
      <formula>AND(ISNUMBER(DC61),ISNUMBER(CY61),DC61&lt;CY61)</formula>
    </cfRule>
    <cfRule type="expression" dxfId="817" priority="634">
      <formula>AND(ISNUMBER(DC61),ISNUMBER(CY61),DC61&gt;CY61)</formula>
    </cfRule>
    <cfRule type="expression" dxfId="816" priority="635">
      <formula>AND(ISNUMBER(DC61),ISNUMBER(CY61),DC61=CY61)</formula>
    </cfRule>
  </conditionalFormatting>
  <conditionalFormatting sqref="DC68:DC77">
    <cfRule type="expression" dxfId="815" priority="685">
      <formula>AND(ISNUMBER(DC68),ISNUMBER(CY68),DC68&lt;CY68)</formula>
    </cfRule>
    <cfRule type="expression" dxfId="814" priority="678">
      <formula>AND(ISNUMBER(DC68),ISNUMBER(CY68),DC68=CY68)</formula>
    </cfRule>
    <cfRule type="expression" dxfId="813" priority="677">
      <formula>AND(ISNUMBER(DC68),ISNUMBER(CY68),DC68&gt;CY68)</formula>
    </cfRule>
  </conditionalFormatting>
  <conditionalFormatting sqref="DD44 DD48:DD53">
    <cfRule type="expression" dxfId="812" priority="605">
      <formula>AND(ISNUMBER(DD44),ISNUMBER(CY44),DD44=CY44)</formula>
    </cfRule>
    <cfRule type="expression" dxfId="811" priority="604">
      <formula>AND(ISNUMBER(DD44),ISNUMBER(CY44),DD44&gt;CY44)</formula>
    </cfRule>
    <cfRule type="expression" dxfId="810" priority="611">
      <formula>AND(ISNUMBER(DD44),ISNUMBER(CY44),DD44&lt;CY44)</formula>
    </cfRule>
  </conditionalFormatting>
  <conditionalFormatting sqref="DD55:DD59">
    <cfRule type="expression" dxfId="809" priority="620">
      <formula>AND(ISNUMBER(DD55),ISNUMBER(CY55),DD55&gt;CY55)</formula>
    </cfRule>
    <cfRule type="expression" dxfId="808" priority="621">
      <formula>AND(ISNUMBER(DD55),ISNUMBER(CY55),DD55=CY55)</formula>
    </cfRule>
    <cfRule type="expression" dxfId="807" priority="627">
      <formula>AND(ISNUMBER(DD55),ISNUMBER(CY55),DD55&lt;CY55)</formula>
    </cfRule>
  </conditionalFormatting>
  <conditionalFormatting sqref="DD61:DD65">
    <cfRule type="expression" dxfId="806" priority="636">
      <formula>AND(ISNUMBER(DD61),ISNUMBER(CY61),DD61&gt;CY61)</formula>
    </cfRule>
    <cfRule type="expression" dxfId="805" priority="643">
      <formula>AND(ISNUMBER(DD61),ISNUMBER(CY61),DD61&lt;CY61)</formula>
    </cfRule>
    <cfRule type="expression" dxfId="804" priority="637">
      <formula>AND(ISNUMBER(DD61),ISNUMBER(CY61),DD61=CY61)</formula>
    </cfRule>
  </conditionalFormatting>
  <conditionalFormatting sqref="DD68:DD77">
    <cfRule type="expression" dxfId="803" priority="680">
      <formula>AND(ISNUMBER(DD68),ISNUMBER(CY68),DD68=CY68)</formula>
    </cfRule>
    <cfRule type="expression" dxfId="802" priority="679">
      <formula>AND(ISNUMBER(DD68),ISNUMBER(CY68),DD68&gt;CY68)</formula>
    </cfRule>
    <cfRule type="expression" dxfId="801" priority="686">
      <formula>AND(ISNUMBER(DD68),ISNUMBER(CY68),DD68&lt;CY68)</formula>
    </cfRule>
  </conditionalFormatting>
  <conditionalFormatting sqref="DE44 DE48:DE53">
    <cfRule type="expression" dxfId="800" priority="606">
      <formula>AND(ISNUMBER(DE44),ISNUMBER(CY44),DE44&gt;CY44)</formula>
    </cfRule>
    <cfRule type="expression" dxfId="799" priority="612">
      <formula>AND(ISNUMBER(DE44),ISNUMBER(CY44),DE44&lt;CY44)</formula>
    </cfRule>
    <cfRule type="expression" dxfId="798" priority="607">
      <formula>AND(ISNUMBER(DE44),ISNUMBER(CY44),DE44=CY44)</formula>
    </cfRule>
  </conditionalFormatting>
  <conditionalFormatting sqref="DE55:DE59">
    <cfRule type="expression" dxfId="797" priority="623">
      <formula>AND(ISNUMBER(DE55),ISNUMBER(CY55),DE55=CY55)</formula>
    </cfRule>
    <cfRule type="expression" dxfId="796" priority="622">
      <formula>AND(ISNUMBER(DE55),ISNUMBER(CY55),DE55&gt;CY55)</formula>
    </cfRule>
    <cfRule type="expression" dxfId="795" priority="628">
      <formula>AND(ISNUMBER(DE55),ISNUMBER(CY55),DE55&lt;CY55)</formula>
    </cfRule>
  </conditionalFormatting>
  <conditionalFormatting sqref="DE61:DE65">
    <cfRule type="expression" dxfId="794" priority="644">
      <formula>AND(ISNUMBER(DE61),ISNUMBER(CY61),DE61&lt;CY61)</formula>
    </cfRule>
    <cfRule type="expression" dxfId="793" priority="638">
      <formula>AND(ISNUMBER(DE61),ISNUMBER(CY61),DE61&gt;CY61)</formula>
    </cfRule>
    <cfRule type="expression" dxfId="792" priority="639">
      <formula>AND(ISNUMBER(DE61),ISNUMBER(CY61),DE61=CY61)</formula>
    </cfRule>
  </conditionalFormatting>
  <conditionalFormatting sqref="DE68:DE77">
    <cfRule type="expression" dxfId="791" priority="687">
      <formula>AND(ISNUMBER(DE68),ISNUMBER(CY68),DE68&lt;CY68)</formula>
    </cfRule>
    <cfRule type="expression" dxfId="790" priority="681">
      <formula>AND(ISNUMBER(DE68),ISNUMBER(CY68),DE68&gt;CY68)</formula>
    </cfRule>
    <cfRule type="expression" dxfId="789" priority="682">
      <formula>AND(ISNUMBER(DE68),ISNUMBER(CY68),DE68=CY68)</formula>
    </cfRule>
  </conditionalFormatting>
  <conditionalFormatting sqref="DH25">
    <cfRule type="expression" dxfId="788" priority="369">
      <formula>IFERROR(AND(DH25&lt;&gt;"",IF(ISNUMBER(DH25),MOD(DH25,1),VALUE(LEFT(DH25,FIND("h",DH25)-1))/24+VALUE(MID(DH25,FIND("h",DH25)+1,FIND("m",DH25)-FIND("h",DH25)-1))/1440)&gt;=9.5/24),FALSE)</formula>
    </cfRule>
    <cfRule type="expression" dxfId="787" priority="370">
      <formula>IFERROR(AND(DH25&lt;&gt;"",IF(ISNUMBER(DH25),MOD(DH25,1),VALUE(LEFT(DH25,FIND("h",DH25)-1))/24+VALUE(MID(DH25,FIND("h",DH25)+1,FIND("m",DH25)-FIND("h",DH25)-1))/1440)&lt;9.5/24),FALSE)</formula>
    </cfRule>
  </conditionalFormatting>
  <conditionalFormatting sqref="DH27:DH29 DH31 DH68:DH77">
    <cfRule type="expression" dxfId="786" priority="468">
      <formula>ISNUMBER(DH27)</formula>
    </cfRule>
  </conditionalFormatting>
  <conditionalFormatting sqref="DH30">
    <cfRule type="expression" dxfId="785" priority="373">
      <formula>ISNUMBER(DH30)</formula>
    </cfRule>
  </conditionalFormatting>
  <conditionalFormatting sqref="DH36:DH41">
    <cfRule type="expression" dxfId="784" priority="469">
      <formula>ISNUMBER(DH36)</formula>
    </cfRule>
  </conditionalFormatting>
  <conditionalFormatting sqref="DH44:DH53">
    <cfRule type="expression" dxfId="783" priority="339">
      <formula>ISNUMBER(DH44)</formula>
    </cfRule>
  </conditionalFormatting>
  <conditionalFormatting sqref="DH55:DH59">
    <cfRule type="expression" dxfId="782" priority="386">
      <formula>ISNUMBER(DH55)</formula>
    </cfRule>
  </conditionalFormatting>
  <conditionalFormatting sqref="DH61:DH65">
    <cfRule type="expression" dxfId="781" priority="389">
      <formula>ISNUMBER(DH61)</formula>
    </cfRule>
  </conditionalFormatting>
  <conditionalFormatting sqref="DH38:DK38 DM38:DN38">
    <cfRule type="expression" dxfId="780" priority="375">
      <formula>AND(ISNUMBER(DH38),ISNUMBER(DH41),DH38&lt;DH41/8)</formula>
    </cfRule>
    <cfRule type="expression" dxfId="779" priority="374">
      <formula>AND(ISNUMBER(DH38),ISNUMBER(DH41),DH38&gt;=DH41/8)</formula>
    </cfRule>
  </conditionalFormatting>
  <conditionalFormatting sqref="DH39:DK39 DM39:DN39">
    <cfRule type="expression" dxfId="778" priority="377">
      <formula>AND(ISNUMBER(DH39),ISNUMBER(DH41),DH39&lt;DH41/20)</formula>
    </cfRule>
    <cfRule type="expression" dxfId="777" priority="376">
      <formula>AND(ISNUMBER(DH39),ISNUMBER(DH41),DH39&gt;=DH41/20)</formula>
    </cfRule>
  </conditionalFormatting>
  <conditionalFormatting sqref="DH40:DK40 DM40:DN40">
    <cfRule type="expression" dxfId="776" priority="378">
      <formula>AND(ISNUMBER(DH40),ISNUMBER(DH41),DH40&gt;=DH41/30)</formula>
    </cfRule>
    <cfRule type="expression" dxfId="775" priority="379">
      <formula>AND(ISNUMBER(DH40),ISNUMBER(DH41),DH40&lt;DH41/30)</formula>
    </cfRule>
  </conditionalFormatting>
  <conditionalFormatting sqref="DH41:DK41">
    <cfRule type="expression" dxfId="774" priority="381">
      <formula>AND(ISNUMBER(DH41),ISNUMBER(DH35),DH41&lt;DH35)</formula>
    </cfRule>
    <cfRule type="expression" dxfId="773" priority="380">
      <formula>AND(ISNUMBER(DH41),ISNUMBER(DH35),DH41&gt;=DH35)</formula>
    </cfRule>
  </conditionalFormatting>
  <conditionalFormatting sqref="DH38:DN41">
    <cfRule type="expression" dxfId="772" priority="371" stopIfTrue="1">
      <formula>AND(ISNUMBER(DH38),ISNUMBER(DH32),DH38&gt;=DH32)</formula>
    </cfRule>
    <cfRule type="expression" dxfId="771" priority="372" stopIfTrue="1">
      <formula>AND(ISNUMBER(DH38),ISNUMBER(DH32),DH38&lt;DH32)</formula>
    </cfRule>
  </conditionalFormatting>
  <conditionalFormatting sqref="DH4:DO4 DH6:DO6 DH8:DO8 DH10:DO10 DH12:DO12 DH14:DO16 DH22:DO24 DI25:DO25 DH26:DO31 DH36:DO41">
    <cfRule type="expression" dxfId="770" priority="391">
      <formula>AND(DH4&lt;&gt;"",IF(ISNUMBER(DH4),DH4,VALUE(LEFT(DH4,FIND("h",DH4)-1))/24+VALUE(MID(DH4,FIND("h",DH4)+1,FIND("m",DH4)-FIND("h",DH4)-1))/1440)&lt;10/24)</formula>
    </cfRule>
  </conditionalFormatting>
  <conditionalFormatting sqref="DH23:DO23">
    <cfRule type="expression" dxfId="769" priority="459">
      <formula>IFERROR(AND(DH23&lt;&gt;"",IF(IF(ISNUMBER(DH23),MOD(DH23,1),IF(VALUE(LEFT(DH23,FIND(":",DH23)-1))&gt;=24,1,VALUE(LEFT(DH23,FIND(":",DH23)-1))/24+VALUE(MID(DH23,FIND(":",DH23)+1,2))/1440))&lt;0.5,IF(ISNUMBER(DH23),MOD(DH23,1),IF(VALUE(LEFT(DH23,FIND(":",DH23)-1))&gt;=24,1,VALUE(LEFT(DH23,FIND(":",DH23)-1))/24+VALUE(MID(DH23,FIND(":",DH23)+1,2))/1440))+1,IF(ISNUMBER(DH23),MOD(DH23,1),IF(VALUE(LEFT(DH23,FIND(":",DH23)-1))&gt;=24,1,VALUE(LEFT(DH23,FIND(":",DH23)-1))/24+VALUE(MID(DH23,FIND(":",DH23)+1,2))/1440)))&lt;=22/24),FALSE)</formula>
    </cfRule>
    <cfRule type="expression" dxfId="768" priority="460">
      <formula>IFERROR(AND(DH23&lt;&gt;"",IF(IF(ISNUMBER(DH23),MOD(DH23,1),IF(VALUE(LEFT(DH23,FIND(":",DH23)-1))&gt;=24,1,VALUE(LEFT(DH23,FIND(":",DH23)-1))/24+VALUE(MID(DH23,FIND(":",DH23)+1,2))/1440))&lt;0.5,IF(ISNUMBER(DH23),MOD(DH23,1),IF(VALUE(LEFT(DH23,FIND(":",DH23)-1))&gt;=24,1,VALUE(LEFT(DH23,FIND(":",DH23)-1))/24+VALUE(MID(DH23,FIND(":",DH23)+1,2))/1440))+1,IF(ISNUMBER(DH23),MOD(DH23,1),IF(VALUE(LEFT(DH23,FIND(":",DH23)-1))&gt;=24,1,VALUE(LEFT(DH23,FIND(":",DH23)-1))/24+VALUE(MID(DH23,FIND(":",DH23)+1,2))/1440)))&gt;22/24),FALSE)</formula>
    </cfRule>
  </conditionalFormatting>
  <conditionalFormatting sqref="DH24:DO24">
    <cfRule type="expression" dxfId="767" priority="461">
      <formula>IFERROR(AND(DH24&lt;&gt;"",IF(ISNUMBER(DH24),MOD(DH24,1),IF(VALUE(LEFT(DH24,FIND(":",DH24)-1))&gt;=24,1,VALUE(LEFT(DH24,FIND(":",DH24)-1))/24+VALUE(MID(DH24,FIND(":",DH24)+1,2))/1440))&lt;=8/24),FALSE)</formula>
    </cfRule>
    <cfRule type="expression" dxfId="766" priority="462">
      <formula>IFERROR(AND(DH24&lt;&gt;"",IF(ISNUMBER(DH24),MOD(DH24,1),IF(VALUE(LEFT(DH24,FIND(":",DH24)-1))&gt;=24,1,VALUE(LEFT(DH24,FIND(":",DH24)-1))/24+VALUE(MID(DH24,FIND(":",DH24)+1,2))/1440))&gt;8/24),FALSE)</formula>
    </cfRule>
  </conditionalFormatting>
  <conditionalFormatting sqref="DH36:DO41 DH26:DO31 DH4:DO4 DH6:DO6 DH8:DO8 DH10:DO10 DH12:DO12 DH14:DO16 DH22:DO24 DI25:DO25">
    <cfRule type="expression" dxfId="765" priority="390">
      <formula>AND(DH4&lt;&gt;"",IF(ISNUMBER(DH4),DH4,VALUE(LEFT(DH4,FIND("h",DH4)-1))/24+VALUE(MID(DH4,FIND("h",DH4)+1,FIND("m",DH4)-FIND("h",DH4)-1))/1440)&gt;=10/24)</formula>
    </cfRule>
  </conditionalFormatting>
  <conditionalFormatting sqref="DI44 DI48:DI53">
    <cfRule type="expression" dxfId="764" priority="383">
      <formula>AND(ISNUMBER(DI44),ISNUMBER(DH44),DI44&lt;DH44)</formula>
    </cfRule>
    <cfRule type="expression" dxfId="763" priority="382">
      <formula>AND(ISNUMBER(DI44),ISNUMBER(DH44),DI44&gt;DH44)</formula>
    </cfRule>
    <cfRule type="expression" dxfId="762" priority="392">
      <formula>AND(ISNUMBER(DI44),ISNUMBER(DH44),DI44=DH44)</formula>
    </cfRule>
  </conditionalFormatting>
  <conditionalFormatting sqref="DI55:DI59">
    <cfRule type="expression" dxfId="761" priority="408">
      <formula>AND(ISNUMBER(DI55),ISNUMBER(DH55),DI55=DH55)</formula>
    </cfRule>
    <cfRule type="expression" dxfId="760" priority="385">
      <formula>AND(ISNUMBER(DI55),ISNUMBER(DH55),DI55&lt;DH55)</formula>
    </cfRule>
    <cfRule type="expression" dxfId="759" priority="384">
      <formula>AND(ISNUMBER(DI55),ISNUMBER(DH55),DI55&gt;DH55)</formula>
    </cfRule>
  </conditionalFormatting>
  <conditionalFormatting sqref="DI61:DI65">
    <cfRule type="expression" dxfId="758" priority="387">
      <formula>AND(ISNUMBER(DI61),ISNUMBER(DH61),DI61&gt;DH61)</formula>
    </cfRule>
    <cfRule type="expression" dxfId="757" priority="388">
      <formula>AND(ISNUMBER(DI61),ISNUMBER(DH61),DI61&lt;DH61)</formula>
    </cfRule>
    <cfRule type="expression" dxfId="756" priority="424">
      <formula>AND(ISNUMBER(DI61),ISNUMBER(DH61),DI61=DH61)</formula>
    </cfRule>
  </conditionalFormatting>
  <conditionalFormatting sqref="DI68:DI77">
    <cfRule type="expression" dxfId="755" priority="443">
      <formula>AND(ISNUMBER(DI68),ISNUMBER(DH68),DI68=DH68)</formula>
    </cfRule>
    <cfRule type="expression" dxfId="754" priority="441">
      <formula>AND(ISNUMBER(DI68),ISNUMBER(DH68),DI68&lt;DH68)</formula>
    </cfRule>
    <cfRule type="expression" dxfId="753" priority="440">
      <formula>AND(ISNUMBER(DI68),ISNUMBER(DH68),DI68&gt;DH68)</formula>
    </cfRule>
  </conditionalFormatting>
  <conditionalFormatting sqref="DI45:DN47">
    <cfRule type="expression" dxfId="752" priority="340">
      <formula>AND(ISNUMBER(DI45),ISNUMBER(DE45),DI45&gt;DE45)</formula>
    </cfRule>
    <cfRule type="expression" dxfId="751" priority="341">
      <formula>AND(ISNUMBER(DI45),ISNUMBER(DE45),DI45=DE45)</formula>
    </cfRule>
    <cfRule type="expression" dxfId="750" priority="342">
      <formula>AND(ISNUMBER(DI45),ISNUMBER(DE45),DI45&lt;DE45)</formula>
    </cfRule>
  </conditionalFormatting>
  <conditionalFormatting sqref="DI25:DO25 DH27:DO29">
    <cfRule type="expression" dxfId="749" priority="464">
      <formula>IFERROR(AND(DH25&lt;&gt;"",IF(ISNUMBER(DH25),MOD(DH25,1),VALUE(LEFT(DH25,FIND("h",DH25)-1))/24+VALUE(MID(DH25,FIND("h",DH25)+1,FIND("m",DH25)-FIND("h",DH25)-1))/1440)&lt;9.5/24),FALSE)</formula>
    </cfRule>
    <cfRule type="expression" dxfId="748" priority="463">
      <formula>IFERROR(AND(DH25&lt;&gt;"",IF(ISNUMBER(DH25),MOD(DH25,1),VALUE(LEFT(DH25,FIND("h",DH25)-1))/24+VALUE(MID(DH25,FIND("h",DH25)+1,FIND("m",DH25)-FIND("h",DH25)-1))/1440)&gt;=9.5/24),FALSE)</formula>
    </cfRule>
  </conditionalFormatting>
  <conditionalFormatting sqref="DJ44 DJ48:DJ53">
    <cfRule type="expression" dxfId="747" priority="394">
      <formula>AND(ISNUMBER(DJ44),ISNUMBER(DH44),DJ44=DH44)</formula>
    </cfRule>
    <cfRule type="expression" dxfId="746" priority="393">
      <formula>AND(ISNUMBER(DJ44),ISNUMBER(DH44),DJ44&gt;DH44)</formula>
    </cfRule>
    <cfRule type="expression" dxfId="745" priority="403">
      <formula>AND(ISNUMBER(DJ44),ISNUMBER(DH44),DJ44&lt;DH44)</formula>
    </cfRule>
  </conditionalFormatting>
  <conditionalFormatting sqref="DJ55:DJ59">
    <cfRule type="expression" dxfId="744" priority="409">
      <formula>AND(ISNUMBER(DJ55),ISNUMBER(DH55),DJ55&gt;DH55)</formula>
    </cfRule>
    <cfRule type="expression" dxfId="743" priority="410">
      <formula>AND(ISNUMBER(DJ55),ISNUMBER(DH55),DJ55=DH55)</formula>
    </cfRule>
    <cfRule type="expression" dxfId="742" priority="419">
      <formula>AND(ISNUMBER(DJ55),ISNUMBER(DH55),DJ55&lt;DH55)</formula>
    </cfRule>
  </conditionalFormatting>
  <conditionalFormatting sqref="DJ61:DJ65">
    <cfRule type="expression" dxfId="741" priority="426">
      <formula>AND(ISNUMBER(DJ61),ISNUMBER(DH61),DJ61=DH61)</formula>
    </cfRule>
    <cfRule type="expression" dxfId="740" priority="425">
      <formula>AND(ISNUMBER(DJ61),ISNUMBER(DH61),DJ61&gt;DH61)</formula>
    </cfRule>
    <cfRule type="expression" dxfId="739" priority="435">
      <formula>AND(ISNUMBER(DJ61),ISNUMBER(DH61),DJ61&lt;DH61)</formula>
    </cfRule>
  </conditionalFormatting>
  <conditionalFormatting sqref="DJ68:DJ77">
    <cfRule type="expression" dxfId="738" priority="444">
      <formula>AND(ISNUMBER(DJ68),ISNUMBER(DH68),DJ68&gt;DH68)</formula>
    </cfRule>
    <cfRule type="expression" dxfId="737" priority="445">
      <formula>AND(ISNUMBER(DJ68),ISNUMBER(DH68),DJ68=DH68)</formula>
    </cfRule>
    <cfRule type="expression" dxfId="736" priority="454">
      <formula>AND(ISNUMBER(DJ68),ISNUMBER(DH68),DJ68&lt;DH68)</formula>
    </cfRule>
  </conditionalFormatting>
  <conditionalFormatting sqref="DK44 DK48:DK53">
    <cfRule type="expression" dxfId="735" priority="396">
      <formula>AND(ISNUMBER(DK44),ISNUMBER(DH44),DK44=DH44)</formula>
    </cfRule>
    <cfRule type="expression" dxfId="734" priority="395">
      <formula>AND(ISNUMBER(DK44),ISNUMBER(DH44),DK44&gt;DH44)</formula>
    </cfRule>
    <cfRule type="expression" dxfId="733" priority="404">
      <formula>AND(ISNUMBER(DK44),ISNUMBER(DH44),DK44&lt;DH44)</formula>
    </cfRule>
  </conditionalFormatting>
  <conditionalFormatting sqref="DK55:DK59">
    <cfRule type="expression" dxfId="732" priority="412">
      <formula>AND(ISNUMBER(DK55),ISNUMBER(DH55),DK55=DH55)</formula>
    </cfRule>
    <cfRule type="expression" dxfId="731" priority="411">
      <formula>AND(ISNUMBER(DK55),ISNUMBER(DH55),DK55&gt;DH55)</formula>
    </cfRule>
    <cfRule type="expression" dxfId="730" priority="420">
      <formula>AND(ISNUMBER(DK55),ISNUMBER(DH55),DK55&lt;DH55)</formula>
    </cfRule>
  </conditionalFormatting>
  <conditionalFormatting sqref="DK61:DK65">
    <cfRule type="expression" dxfId="729" priority="436">
      <formula>AND(ISNUMBER(DK61),ISNUMBER(DH61),DK61&lt;DH61)</formula>
    </cfRule>
    <cfRule type="expression" dxfId="728" priority="428">
      <formula>AND(ISNUMBER(DK61),ISNUMBER(DH61),DK61=DH61)</formula>
    </cfRule>
    <cfRule type="expression" dxfId="727" priority="427">
      <formula>AND(ISNUMBER(DK61),ISNUMBER(DH61),DK61&gt;DH61)</formula>
    </cfRule>
  </conditionalFormatting>
  <conditionalFormatting sqref="DK68:DK77">
    <cfRule type="expression" dxfId="726" priority="447">
      <formula>AND(ISNUMBER(DK68),ISNUMBER(DH68),DK68=DH68)</formula>
    </cfRule>
    <cfRule type="expression" dxfId="725" priority="446">
      <formula>AND(ISNUMBER(DK68),ISNUMBER(DH68),DK68&gt;DH68)</formula>
    </cfRule>
    <cfRule type="expression" dxfId="724" priority="455">
      <formula>AND(ISNUMBER(DK68),ISNUMBER(DH68),DK68&lt;DH68)</formula>
    </cfRule>
  </conditionalFormatting>
  <conditionalFormatting sqref="DL44 DL48:DL53">
    <cfRule type="expression" dxfId="723" priority="397">
      <formula>AND(ISNUMBER(DL44),ISNUMBER(DH44),DL44&gt;DH44)</formula>
    </cfRule>
    <cfRule type="expression" dxfId="722" priority="405">
      <formula>AND(ISNUMBER(DL44),ISNUMBER(DH44),DL44&lt;DH44)</formula>
    </cfRule>
    <cfRule type="expression" dxfId="721" priority="398">
      <formula>AND(ISNUMBER(DL44),ISNUMBER(DH44),DL44=DH44)</formula>
    </cfRule>
  </conditionalFormatting>
  <conditionalFormatting sqref="DL55:DL59">
    <cfRule type="expression" dxfId="720" priority="414">
      <formula>AND(ISNUMBER(DL55),ISNUMBER(DH55),DL55=DH55)</formula>
    </cfRule>
    <cfRule type="expression" dxfId="719" priority="421">
      <formula>AND(ISNUMBER(DL55),ISNUMBER(DH55),DL55&lt;DH55)</formula>
    </cfRule>
    <cfRule type="expression" dxfId="718" priority="413">
      <formula>AND(ISNUMBER(DL55),ISNUMBER(DH55),DL55&gt;DH55)</formula>
    </cfRule>
  </conditionalFormatting>
  <conditionalFormatting sqref="DL61:DL65">
    <cfRule type="expression" dxfId="717" priority="429">
      <formula>AND(ISNUMBER(DL61),ISNUMBER(DH61),DL61&gt;DH61)</formula>
    </cfRule>
    <cfRule type="expression" dxfId="716" priority="437">
      <formula>AND(ISNUMBER(DL61),ISNUMBER(DH61),DL61&lt;DH61)</formula>
    </cfRule>
    <cfRule type="expression" dxfId="715" priority="430">
      <formula>AND(ISNUMBER(DL61),ISNUMBER(DH61),DL61=DH61)</formula>
    </cfRule>
  </conditionalFormatting>
  <conditionalFormatting sqref="DL68:DL77">
    <cfRule type="expression" dxfId="714" priority="456">
      <formula>AND(ISNUMBER(DL68),ISNUMBER(DH68),DL68&lt;DH68)</formula>
    </cfRule>
    <cfRule type="expression" dxfId="713" priority="449">
      <formula>AND(ISNUMBER(DL68),ISNUMBER(DH68),DL68=DH68)</formula>
    </cfRule>
    <cfRule type="expression" dxfId="712" priority="448">
      <formula>AND(ISNUMBER(DL68),ISNUMBER(DH68),DL68&gt;DH68)</formula>
    </cfRule>
  </conditionalFormatting>
  <conditionalFormatting sqref="DM44 DM48:DM53">
    <cfRule type="expression" dxfId="711" priority="400">
      <formula>AND(ISNUMBER(DM44),ISNUMBER(DH44),DM44=DH44)</formula>
    </cfRule>
    <cfRule type="expression" dxfId="710" priority="406">
      <formula>AND(ISNUMBER(DM44),ISNUMBER(DH44),DM44&lt;DH44)</formula>
    </cfRule>
    <cfRule type="expression" dxfId="709" priority="399">
      <formula>AND(ISNUMBER(DM44),ISNUMBER(DH44),DM44&gt;DH44)</formula>
    </cfRule>
  </conditionalFormatting>
  <conditionalFormatting sqref="DM55:DM59">
    <cfRule type="expression" dxfId="708" priority="415">
      <formula>AND(ISNUMBER(DM55),ISNUMBER(DH55),DM55&gt;DH55)</formula>
    </cfRule>
    <cfRule type="expression" dxfId="707" priority="416">
      <formula>AND(ISNUMBER(DM55),ISNUMBER(DH55),DM55=DH55)</formula>
    </cfRule>
    <cfRule type="expression" dxfId="706" priority="422">
      <formula>AND(ISNUMBER(DM55),ISNUMBER(DH55),DM55&lt;DH55)</formula>
    </cfRule>
  </conditionalFormatting>
  <conditionalFormatting sqref="DM61:DM65">
    <cfRule type="expression" dxfId="705" priority="431">
      <formula>AND(ISNUMBER(DM61),ISNUMBER(DH61),DM61&gt;DH61)</formula>
    </cfRule>
    <cfRule type="expression" dxfId="704" priority="432">
      <formula>AND(ISNUMBER(DM61),ISNUMBER(DH61),DM61=DH61)</formula>
    </cfRule>
    <cfRule type="expression" dxfId="703" priority="438">
      <formula>AND(ISNUMBER(DM61),ISNUMBER(DH61),DM61&lt;DH61)</formula>
    </cfRule>
  </conditionalFormatting>
  <conditionalFormatting sqref="DM68:DM77">
    <cfRule type="expression" dxfId="702" priority="457">
      <formula>AND(ISNUMBER(DM68),ISNUMBER(DH68),DM68&lt;DH68)</formula>
    </cfRule>
    <cfRule type="expression" dxfId="701" priority="451">
      <formula>AND(ISNUMBER(DM68),ISNUMBER(DH68),DM68=DH68)</formula>
    </cfRule>
    <cfRule type="expression" dxfId="700" priority="450">
      <formula>AND(ISNUMBER(DM68),ISNUMBER(DH68),DM68&gt;DH68)</formula>
    </cfRule>
  </conditionalFormatting>
  <conditionalFormatting sqref="DM41:DN41">
    <cfRule type="expression" dxfId="699" priority="473">
      <formula>AND(ISNUMBER(DM41),ISNUMBER(DM35),DM41&gt;=DM35)</formula>
    </cfRule>
    <cfRule type="expression" dxfId="698" priority="474">
      <formula>AND(ISNUMBER(DM41),ISNUMBER(DM35),DM41&lt;DM35)</formula>
    </cfRule>
  </conditionalFormatting>
  <conditionalFormatting sqref="DN44 DN48:DN53">
    <cfRule type="expression" dxfId="697" priority="407">
      <formula>AND(ISNUMBER(DN44),ISNUMBER(DH44),DN44&lt;DH44)</formula>
    </cfRule>
    <cfRule type="expression" dxfId="696" priority="402">
      <formula>AND(ISNUMBER(DN44),ISNUMBER(DH44),DN44=DH44)</formula>
    </cfRule>
    <cfRule type="expression" dxfId="695" priority="401">
      <formula>AND(ISNUMBER(DN44),ISNUMBER(DH44),DN44&gt;DH44)</formula>
    </cfRule>
  </conditionalFormatting>
  <conditionalFormatting sqref="DN55:DN59">
    <cfRule type="expression" dxfId="694" priority="423">
      <formula>AND(ISNUMBER(DN55),ISNUMBER(DH55),DN55&lt;DH55)</formula>
    </cfRule>
    <cfRule type="expression" dxfId="693" priority="418">
      <formula>AND(ISNUMBER(DN55),ISNUMBER(DH55),DN55=DH55)</formula>
    </cfRule>
    <cfRule type="expression" dxfId="692" priority="417">
      <formula>AND(ISNUMBER(DN55),ISNUMBER(DH55),DN55&gt;DH55)</formula>
    </cfRule>
  </conditionalFormatting>
  <conditionalFormatting sqref="DN61:DN65">
    <cfRule type="expression" dxfId="691" priority="433">
      <formula>AND(ISNUMBER(DN61),ISNUMBER(DH61),DN61&gt;DH61)</formula>
    </cfRule>
    <cfRule type="expression" dxfId="690" priority="439">
      <formula>AND(ISNUMBER(DN61),ISNUMBER(DH61),DN61&lt;DH61)</formula>
    </cfRule>
    <cfRule type="expression" dxfId="689" priority="434">
      <formula>AND(ISNUMBER(DN61),ISNUMBER(DH61),DN61=DH61)</formula>
    </cfRule>
  </conditionalFormatting>
  <conditionalFormatting sqref="DN68:DN77">
    <cfRule type="expression" dxfId="688" priority="452">
      <formula>AND(ISNUMBER(DN68),ISNUMBER(DH68),DN68&gt;DH68)</formula>
    </cfRule>
    <cfRule type="expression" dxfId="687" priority="453">
      <formula>AND(ISNUMBER(DN68),ISNUMBER(DH68),DN68=DH68)</formula>
    </cfRule>
    <cfRule type="expression" dxfId="686" priority="458">
      <formula>AND(ISNUMBER(DN68),ISNUMBER(DH68),DN68&lt;DH68)</formula>
    </cfRule>
  </conditionalFormatting>
  <conditionalFormatting sqref="DO45">
    <cfRule type="expression" dxfId="685" priority="465">
      <formula>AND(ISNUMBER(DO45),COUNT($B45:DO45)&gt;1,DO45&gt;=INDEX($B45:$G45,1,MATCH(TRUE,INDEX(ISNUMBER($B45:$G45),0),0)))</formula>
    </cfRule>
    <cfRule type="expression" dxfId="684" priority="466">
      <formula>AND(ISNUMBER(DO45),COUNT($B45:DO45)&gt;1,DO45&lt;INDEX($B45:$G45,1,MATCH(TRUE,INDEX(ISNUMBER($B45:$G45),0),0)))</formula>
    </cfRule>
    <cfRule type="expression" dxfId="683" priority="467">
      <formula>AND(ISNUMBER(DO45),COUNT($B45:DO45)=1)</formula>
    </cfRule>
  </conditionalFormatting>
  <conditionalFormatting sqref="DQ25">
    <cfRule type="expression" dxfId="682" priority="233">
      <formula>IFERROR(AND(DQ25&lt;&gt;"",IF(ISNUMBER(DQ25),MOD(DQ25,1),VALUE(LEFT(DQ25,FIND("h",DQ25)-1))/24+VALUE(MID(DQ25,FIND("h",DQ25)+1,FIND("m",DQ25)-FIND("h",DQ25)-1))/1440)&gt;=9.5/24),FALSE)</formula>
    </cfRule>
    <cfRule type="expression" dxfId="681" priority="234">
      <formula>IFERROR(AND(DQ25&lt;&gt;"",IF(ISNUMBER(DQ25),MOD(DQ25,1),VALUE(LEFT(DQ25,FIND("h",DQ25)-1))/24+VALUE(MID(DQ25,FIND("h",DQ25)+1,FIND("m",DQ25)-FIND("h",DQ25)-1))/1440)&lt;9.5/24),FALSE)</formula>
    </cfRule>
  </conditionalFormatting>
  <conditionalFormatting sqref="DQ27:DQ29 DQ31 DQ68:DQ77">
    <cfRule type="expression" dxfId="680" priority="332">
      <formula>ISNUMBER(DQ27)</formula>
    </cfRule>
  </conditionalFormatting>
  <conditionalFormatting sqref="DQ30">
    <cfRule type="expression" dxfId="679" priority="237">
      <formula>ISNUMBER(DQ30)</formula>
    </cfRule>
  </conditionalFormatting>
  <conditionalFormatting sqref="DQ36:DQ41">
    <cfRule type="expression" dxfId="678" priority="333">
      <formula>ISNUMBER(DQ36)</formula>
    </cfRule>
  </conditionalFormatting>
  <conditionalFormatting sqref="DQ44:DQ53">
    <cfRule type="expression" dxfId="677" priority="229">
      <formula>ISNUMBER(DQ44)</formula>
    </cfRule>
  </conditionalFormatting>
  <conditionalFormatting sqref="DQ55:DQ59">
    <cfRule type="expression" dxfId="676" priority="250">
      <formula>ISNUMBER(DQ55)</formula>
    </cfRule>
  </conditionalFormatting>
  <conditionalFormatting sqref="DQ61:DQ65">
    <cfRule type="expression" dxfId="675" priority="253">
      <formula>ISNUMBER(DQ61)</formula>
    </cfRule>
  </conditionalFormatting>
  <conditionalFormatting sqref="DQ38:DT38 DV38:DW38">
    <cfRule type="expression" dxfId="674" priority="238">
      <formula>AND(ISNUMBER(DQ38),ISNUMBER(DQ41),DQ38&gt;=DQ41/8)</formula>
    </cfRule>
    <cfRule type="expression" dxfId="673" priority="239">
      <formula>AND(ISNUMBER(DQ38),ISNUMBER(DQ41),DQ38&lt;DQ41/8)</formula>
    </cfRule>
  </conditionalFormatting>
  <conditionalFormatting sqref="DQ39:DT39 DV39:DW39">
    <cfRule type="expression" dxfId="672" priority="241">
      <formula>AND(ISNUMBER(DQ39),ISNUMBER(DQ41),DQ39&lt;DQ41/20)</formula>
    </cfRule>
    <cfRule type="expression" dxfId="671" priority="240">
      <formula>AND(ISNUMBER(DQ39),ISNUMBER(DQ41),DQ39&gt;=DQ41/20)</formula>
    </cfRule>
  </conditionalFormatting>
  <conditionalFormatting sqref="DQ40:DT40 DV40:DW40">
    <cfRule type="expression" dxfId="670" priority="243">
      <formula>AND(ISNUMBER(DQ40),ISNUMBER(DQ41),DQ40&lt;DQ41/30)</formula>
    </cfRule>
    <cfRule type="expression" dxfId="669" priority="242">
      <formula>AND(ISNUMBER(DQ40),ISNUMBER(DQ41),DQ40&gt;=DQ41/30)</formula>
    </cfRule>
  </conditionalFormatting>
  <conditionalFormatting sqref="DQ41:DT41">
    <cfRule type="expression" dxfId="668" priority="245">
      <formula>AND(ISNUMBER(DQ41),ISNUMBER(DQ35),DQ41&lt;DQ35)</formula>
    </cfRule>
    <cfRule type="expression" dxfId="667" priority="244">
      <formula>AND(ISNUMBER(DQ41),ISNUMBER(DQ35),DQ41&gt;=DQ35)</formula>
    </cfRule>
  </conditionalFormatting>
  <conditionalFormatting sqref="DQ38:DW41">
    <cfRule type="expression" dxfId="666" priority="235" stopIfTrue="1">
      <formula>AND(ISNUMBER(DQ38),ISNUMBER(DQ32),DQ38&gt;=DQ32)</formula>
    </cfRule>
    <cfRule type="expression" dxfId="665" priority="236" stopIfTrue="1">
      <formula>AND(ISNUMBER(DQ38),ISNUMBER(DQ32),DQ38&lt;DQ32)</formula>
    </cfRule>
  </conditionalFormatting>
  <conditionalFormatting sqref="DQ4:DX4 DQ6:DX6 DQ8:DX8 DQ10:DX10 DQ12:DX12 DQ14:DX16 DQ22:DX24 DR25:DX25 DQ26:DX31 DQ36:DX41">
    <cfRule type="expression" dxfId="664" priority="255">
      <formula>AND(DQ4&lt;&gt;"",IF(ISNUMBER(DQ4),DQ4,VALUE(LEFT(DQ4,FIND("h",DQ4)-1))/24+VALUE(MID(DQ4,FIND("h",DQ4)+1,FIND("m",DQ4)-FIND("h",DQ4)-1))/1440)&lt;10/24)</formula>
    </cfRule>
  </conditionalFormatting>
  <conditionalFormatting sqref="DQ23:DX23">
    <cfRule type="expression" dxfId="663" priority="324">
      <formula>IFERROR(AND(DQ23&lt;&gt;"",IF(IF(ISNUMBER(DQ23),MOD(DQ23,1),IF(VALUE(LEFT(DQ23,FIND(":",DQ23)-1))&gt;=24,1,VALUE(LEFT(DQ23,FIND(":",DQ23)-1))/24+VALUE(MID(DQ23,FIND(":",DQ23)+1,2))/1440))&lt;0.5,IF(ISNUMBER(DQ23),MOD(DQ23,1),IF(VALUE(LEFT(DQ23,FIND(":",DQ23)-1))&gt;=24,1,VALUE(LEFT(DQ23,FIND(":",DQ23)-1))/24+VALUE(MID(DQ23,FIND(":",DQ23)+1,2))/1440))+1,IF(ISNUMBER(DQ23),MOD(DQ23,1),IF(VALUE(LEFT(DQ23,FIND(":",DQ23)-1))&gt;=24,1,VALUE(LEFT(DQ23,FIND(":",DQ23)-1))/24+VALUE(MID(DQ23,FIND(":",DQ23)+1,2))/1440)))&gt;22/24),FALSE)</formula>
    </cfRule>
    <cfRule type="expression" dxfId="662" priority="323">
      <formula>IFERROR(AND(DQ23&lt;&gt;"",IF(IF(ISNUMBER(DQ23),MOD(DQ23,1),IF(VALUE(LEFT(DQ23,FIND(":",DQ23)-1))&gt;=24,1,VALUE(LEFT(DQ23,FIND(":",DQ23)-1))/24+VALUE(MID(DQ23,FIND(":",DQ23)+1,2))/1440))&lt;0.5,IF(ISNUMBER(DQ23),MOD(DQ23,1),IF(VALUE(LEFT(DQ23,FIND(":",DQ23)-1))&gt;=24,1,VALUE(LEFT(DQ23,FIND(":",DQ23)-1))/24+VALUE(MID(DQ23,FIND(":",DQ23)+1,2))/1440))+1,IF(ISNUMBER(DQ23),MOD(DQ23,1),IF(VALUE(LEFT(DQ23,FIND(":",DQ23)-1))&gt;=24,1,VALUE(LEFT(DQ23,FIND(":",DQ23)-1))/24+VALUE(MID(DQ23,FIND(":",DQ23)+1,2))/1440)))&lt;=22/24),FALSE)</formula>
    </cfRule>
  </conditionalFormatting>
  <conditionalFormatting sqref="DQ24:DX24">
    <cfRule type="expression" dxfId="661" priority="325">
      <formula>IFERROR(AND(DQ24&lt;&gt;"",IF(ISNUMBER(DQ24),MOD(DQ24,1),IF(VALUE(LEFT(DQ24,FIND(":",DQ24)-1))&gt;=24,1,VALUE(LEFT(DQ24,FIND(":",DQ24)-1))/24+VALUE(MID(DQ24,FIND(":",DQ24)+1,2))/1440))&lt;=8/24),FALSE)</formula>
    </cfRule>
    <cfRule type="expression" dxfId="660" priority="326">
      <formula>IFERROR(AND(DQ24&lt;&gt;"",IF(ISNUMBER(DQ24),MOD(DQ24,1),IF(VALUE(LEFT(DQ24,FIND(":",DQ24)-1))&gt;=24,1,VALUE(LEFT(DQ24,FIND(":",DQ24)-1))/24+VALUE(MID(DQ24,FIND(":",DQ24)+1,2))/1440))&gt;8/24),FALSE)</formula>
    </cfRule>
  </conditionalFormatting>
  <conditionalFormatting sqref="DQ36:DX41 DQ26:DX31 DQ4:DX4 DQ6:DX6 DQ8:DX8 DQ10:DX10 DQ12:DX12 DQ14:DX16 DQ22:DX24 DR25:DX25">
    <cfRule type="expression" dxfId="659" priority="254">
      <formula>AND(DQ4&lt;&gt;"",IF(ISNUMBER(DQ4),DQ4,VALUE(LEFT(DQ4,FIND("h",DQ4)-1))/24+VALUE(MID(DQ4,FIND("h",DQ4)+1,FIND("m",DQ4)-FIND("h",DQ4)-1))/1440)&gt;=10/24)</formula>
    </cfRule>
  </conditionalFormatting>
  <conditionalFormatting sqref="DR44 DR48:DR53">
    <cfRule type="expression" dxfId="658" priority="256">
      <formula>AND(ISNUMBER(DR44),ISNUMBER(DQ44),DR44=DQ44)</formula>
    </cfRule>
    <cfRule type="expression" dxfId="657" priority="247">
      <formula>AND(ISNUMBER(DR44),ISNUMBER(DQ44),DR44&lt;DQ44)</formula>
    </cfRule>
    <cfRule type="expression" dxfId="656" priority="246">
      <formula>AND(ISNUMBER(DR44),ISNUMBER(DQ44),DR44&gt;DQ44)</formula>
    </cfRule>
  </conditionalFormatting>
  <conditionalFormatting sqref="DR55:DR59">
    <cfRule type="expression" dxfId="655" priority="272">
      <formula>AND(ISNUMBER(DR55),ISNUMBER(DQ55),DR55=DQ55)</formula>
    </cfRule>
    <cfRule type="expression" dxfId="654" priority="248">
      <formula>AND(ISNUMBER(DR55),ISNUMBER(DQ55),DR55&gt;DQ55)</formula>
    </cfRule>
    <cfRule type="expression" dxfId="653" priority="249">
      <formula>AND(ISNUMBER(DR55),ISNUMBER(DQ55),DR55&lt;DQ55)</formula>
    </cfRule>
  </conditionalFormatting>
  <conditionalFormatting sqref="DR61:DR65">
    <cfRule type="expression" dxfId="652" priority="252">
      <formula>AND(ISNUMBER(DR61),ISNUMBER(DQ61),DR61&lt;DQ61)</formula>
    </cfRule>
    <cfRule type="expression" dxfId="651" priority="251">
      <formula>AND(ISNUMBER(DR61),ISNUMBER(DQ61),DR61&gt;DQ61)</formula>
    </cfRule>
    <cfRule type="expression" dxfId="650" priority="288">
      <formula>AND(ISNUMBER(DR61),ISNUMBER(DQ61),DR61=DQ61)</formula>
    </cfRule>
  </conditionalFormatting>
  <conditionalFormatting sqref="DR68:DR77">
    <cfRule type="expression" dxfId="649" priority="307">
      <formula>AND(ISNUMBER(DR68),ISNUMBER(DQ68),DR68=DQ68)</formula>
    </cfRule>
    <cfRule type="expression" dxfId="648" priority="305">
      <formula>AND(ISNUMBER(DR68),ISNUMBER(DQ68),DR68&lt;DQ68)</formula>
    </cfRule>
    <cfRule type="expression" dxfId="647" priority="304">
      <formula>AND(ISNUMBER(DR68),ISNUMBER(DQ68),DR68&gt;DQ68)</formula>
    </cfRule>
  </conditionalFormatting>
  <conditionalFormatting sqref="DR45:DW47">
    <cfRule type="expression" dxfId="646" priority="230">
      <formula>AND(ISNUMBER(DR45),ISNUMBER(DN45),DR45&gt;DN45)</formula>
    </cfRule>
    <cfRule type="expression" dxfId="645" priority="231">
      <formula>AND(ISNUMBER(DR45),ISNUMBER(DN45),DR45=DN45)</formula>
    </cfRule>
    <cfRule type="expression" dxfId="644" priority="232">
      <formula>AND(ISNUMBER(DR45),ISNUMBER(DN45),DR45&lt;DN45)</formula>
    </cfRule>
  </conditionalFormatting>
  <conditionalFormatting sqref="DR25:DX25 DQ27:DX29">
    <cfRule type="expression" dxfId="643" priority="328">
      <formula>IFERROR(AND(DQ25&lt;&gt;"",IF(ISNUMBER(DQ25),MOD(DQ25,1),VALUE(LEFT(DQ25,FIND("h",DQ25)-1))/24+VALUE(MID(DQ25,FIND("h",DQ25)+1,FIND("m",DQ25)-FIND("h",DQ25)-1))/1440)&lt;9.5/24),FALSE)</formula>
    </cfRule>
    <cfRule type="expression" dxfId="642" priority="327">
      <formula>IFERROR(AND(DQ25&lt;&gt;"",IF(ISNUMBER(DQ25),MOD(DQ25,1),VALUE(LEFT(DQ25,FIND("h",DQ25)-1))/24+VALUE(MID(DQ25,FIND("h",DQ25)+1,FIND("m",DQ25)-FIND("h",DQ25)-1))/1440)&gt;=9.5/24),FALSE)</formula>
    </cfRule>
  </conditionalFormatting>
  <conditionalFormatting sqref="DS44 DS48:DS53">
    <cfRule type="expression" dxfId="641" priority="267">
      <formula>AND(ISNUMBER(DS44),ISNUMBER(DQ44),DS44&lt;DQ44)</formula>
    </cfRule>
    <cfRule type="expression" dxfId="640" priority="258">
      <formula>AND(ISNUMBER(DS44),ISNUMBER(DQ44),DS44=DQ44)</formula>
    </cfRule>
    <cfRule type="expression" dxfId="639" priority="257">
      <formula>AND(ISNUMBER(DS44),ISNUMBER(DQ44),DS44&gt;DQ44)</formula>
    </cfRule>
  </conditionalFormatting>
  <conditionalFormatting sqref="DS55:DS59">
    <cfRule type="expression" dxfId="638" priority="273">
      <formula>AND(ISNUMBER(DS55),ISNUMBER(DQ55),DS55&gt;DQ55)</formula>
    </cfRule>
    <cfRule type="expression" dxfId="637" priority="274">
      <formula>AND(ISNUMBER(DS55),ISNUMBER(DQ55),DS55=DQ55)</formula>
    </cfRule>
    <cfRule type="expression" dxfId="636" priority="283">
      <formula>AND(ISNUMBER(DS55),ISNUMBER(DQ55),DS55&lt;DQ55)</formula>
    </cfRule>
  </conditionalFormatting>
  <conditionalFormatting sqref="DS61:DS65">
    <cfRule type="expression" dxfId="635" priority="290">
      <formula>AND(ISNUMBER(DS61),ISNUMBER(DQ61),DS61=DQ61)</formula>
    </cfRule>
    <cfRule type="expression" dxfId="634" priority="289">
      <formula>AND(ISNUMBER(DS61),ISNUMBER(DQ61),DS61&gt;DQ61)</formula>
    </cfRule>
    <cfRule type="expression" dxfId="633" priority="299">
      <formula>AND(ISNUMBER(DS61),ISNUMBER(DQ61),DS61&lt;DQ61)</formula>
    </cfRule>
  </conditionalFormatting>
  <conditionalFormatting sqref="DS68:DS77">
    <cfRule type="expression" dxfId="632" priority="308">
      <formula>AND(ISNUMBER(DS68),ISNUMBER(DQ68),DS68&gt;DQ68)</formula>
    </cfRule>
    <cfRule type="expression" dxfId="631" priority="309">
      <formula>AND(ISNUMBER(DS68),ISNUMBER(DQ68),DS68=DQ68)</formula>
    </cfRule>
    <cfRule type="expression" dxfId="630" priority="318">
      <formula>AND(ISNUMBER(DS68),ISNUMBER(DQ68),DS68&lt;DQ68)</formula>
    </cfRule>
  </conditionalFormatting>
  <conditionalFormatting sqref="DT44 DT48:DT53">
    <cfRule type="expression" dxfId="629" priority="268">
      <formula>AND(ISNUMBER(DT44),ISNUMBER(DQ44),DT44&lt;DQ44)</formula>
    </cfRule>
    <cfRule type="expression" dxfId="628" priority="259">
      <formula>AND(ISNUMBER(DT44),ISNUMBER(DQ44),DT44&gt;DQ44)</formula>
    </cfRule>
    <cfRule type="expression" dxfId="627" priority="260">
      <formula>AND(ISNUMBER(DT44),ISNUMBER(DQ44),DT44=DQ44)</formula>
    </cfRule>
  </conditionalFormatting>
  <conditionalFormatting sqref="DT55:DT59">
    <cfRule type="expression" dxfId="626" priority="284">
      <formula>AND(ISNUMBER(DT55),ISNUMBER(DQ55),DT55&lt;DQ55)</formula>
    </cfRule>
    <cfRule type="expression" dxfId="625" priority="275">
      <formula>AND(ISNUMBER(DT55),ISNUMBER(DQ55),DT55&gt;DQ55)</formula>
    </cfRule>
    <cfRule type="expression" dxfId="624" priority="276">
      <formula>AND(ISNUMBER(DT55),ISNUMBER(DQ55),DT55=DQ55)</formula>
    </cfRule>
  </conditionalFormatting>
  <conditionalFormatting sqref="DT61:DT65">
    <cfRule type="expression" dxfId="623" priority="291">
      <formula>AND(ISNUMBER(DT61),ISNUMBER(DQ61),DT61&gt;DQ61)</formula>
    </cfRule>
    <cfRule type="expression" dxfId="622" priority="292">
      <formula>AND(ISNUMBER(DT61),ISNUMBER(DQ61),DT61=DQ61)</formula>
    </cfRule>
    <cfRule type="expression" dxfId="621" priority="300">
      <formula>AND(ISNUMBER(DT61),ISNUMBER(DQ61),DT61&lt;DQ61)</formula>
    </cfRule>
  </conditionalFormatting>
  <conditionalFormatting sqref="DT68:DT77">
    <cfRule type="expression" dxfId="620" priority="319">
      <formula>AND(ISNUMBER(DT68),ISNUMBER(DQ68),DT68&lt;DQ68)</formula>
    </cfRule>
    <cfRule type="expression" dxfId="619" priority="311">
      <formula>AND(ISNUMBER(DT68),ISNUMBER(DQ68),DT68=DQ68)</formula>
    </cfRule>
    <cfRule type="expression" dxfId="618" priority="310">
      <formula>AND(ISNUMBER(DT68),ISNUMBER(DQ68),DT68&gt;DQ68)</formula>
    </cfRule>
  </conditionalFormatting>
  <conditionalFormatting sqref="DU44 DU48:DU53">
    <cfRule type="expression" dxfId="617" priority="269">
      <formula>AND(ISNUMBER(DU44),ISNUMBER(DQ44),DU44&lt;DQ44)</formula>
    </cfRule>
    <cfRule type="expression" dxfId="616" priority="262">
      <formula>AND(ISNUMBER(DU44),ISNUMBER(DQ44),DU44=DQ44)</formula>
    </cfRule>
    <cfRule type="expression" dxfId="615" priority="261">
      <formula>AND(ISNUMBER(DU44),ISNUMBER(DQ44),DU44&gt;DQ44)</formula>
    </cfRule>
  </conditionalFormatting>
  <conditionalFormatting sqref="DU55:DU59">
    <cfRule type="expression" dxfId="614" priority="277">
      <formula>AND(ISNUMBER(DU55),ISNUMBER(DQ55),DU55&gt;DQ55)</formula>
    </cfRule>
    <cfRule type="expression" dxfId="613" priority="278">
      <formula>AND(ISNUMBER(DU55),ISNUMBER(DQ55),DU55=DQ55)</formula>
    </cfRule>
    <cfRule type="expression" dxfId="612" priority="285">
      <formula>AND(ISNUMBER(DU55),ISNUMBER(DQ55),DU55&lt;DQ55)</formula>
    </cfRule>
  </conditionalFormatting>
  <conditionalFormatting sqref="DU61:DU65">
    <cfRule type="expression" dxfId="611" priority="293">
      <formula>AND(ISNUMBER(DU61),ISNUMBER(DQ61),DU61&gt;DQ61)</formula>
    </cfRule>
    <cfRule type="expression" dxfId="610" priority="294">
      <formula>AND(ISNUMBER(DU61),ISNUMBER(DQ61),DU61=DQ61)</formula>
    </cfRule>
    <cfRule type="expression" dxfId="609" priority="301">
      <formula>AND(ISNUMBER(DU61),ISNUMBER(DQ61),DU61&lt;DQ61)</formula>
    </cfRule>
  </conditionalFormatting>
  <conditionalFormatting sqref="DU68:DU77">
    <cfRule type="expression" dxfId="608" priority="313">
      <formula>AND(ISNUMBER(DU68),ISNUMBER(DQ68),DU68=DQ68)</formula>
    </cfRule>
    <cfRule type="expression" dxfId="607" priority="320">
      <formula>AND(ISNUMBER(DU68),ISNUMBER(DQ68),DU68&lt;DQ68)</formula>
    </cfRule>
    <cfRule type="expression" dxfId="606" priority="312">
      <formula>AND(ISNUMBER(DU68),ISNUMBER(DQ68),DU68&gt;DQ68)</formula>
    </cfRule>
  </conditionalFormatting>
  <conditionalFormatting sqref="DV44 DV48:DV53">
    <cfRule type="expression" dxfId="605" priority="270">
      <formula>AND(ISNUMBER(DV44),ISNUMBER(DQ44),DV44&lt;DQ44)</formula>
    </cfRule>
    <cfRule type="expression" dxfId="604" priority="264">
      <formula>AND(ISNUMBER(DV44),ISNUMBER(DQ44),DV44=DQ44)</formula>
    </cfRule>
    <cfRule type="expression" dxfId="603" priority="263">
      <formula>AND(ISNUMBER(DV44),ISNUMBER(DQ44),DV44&gt;DQ44)</formula>
    </cfRule>
  </conditionalFormatting>
  <conditionalFormatting sqref="DV55:DV59">
    <cfRule type="expression" dxfId="602" priority="279">
      <formula>AND(ISNUMBER(DV55),ISNUMBER(DQ55),DV55&gt;DQ55)</formula>
    </cfRule>
    <cfRule type="expression" dxfId="601" priority="286">
      <formula>AND(ISNUMBER(DV55),ISNUMBER(DQ55),DV55&lt;DQ55)</formula>
    </cfRule>
    <cfRule type="expression" dxfId="600" priority="280">
      <formula>AND(ISNUMBER(DV55),ISNUMBER(DQ55),DV55=DQ55)</formula>
    </cfRule>
  </conditionalFormatting>
  <conditionalFormatting sqref="DV61:DV65">
    <cfRule type="expression" dxfId="599" priority="302">
      <formula>AND(ISNUMBER(DV61),ISNUMBER(DQ61),DV61&lt;DQ61)</formula>
    </cfRule>
    <cfRule type="expression" dxfId="598" priority="295">
      <formula>AND(ISNUMBER(DV61),ISNUMBER(DQ61),DV61&gt;DQ61)</formula>
    </cfRule>
    <cfRule type="expression" dxfId="597" priority="296">
      <formula>AND(ISNUMBER(DV61),ISNUMBER(DQ61),DV61=DQ61)</formula>
    </cfRule>
  </conditionalFormatting>
  <conditionalFormatting sqref="DV68:DV77">
    <cfRule type="expression" dxfId="596" priority="314">
      <formula>AND(ISNUMBER(DV68),ISNUMBER(DQ68),DV68&gt;DQ68)</formula>
    </cfRule>
    <cfRule type="expression" dxfId="595" priority="321">
      <formula>AND(ISNUMBER(DV68),ISNUMBER(DQ68),DV68&lt;DQ68)</formula>
    </cfRule>
    <cfRule type="expression" dxfId="594" priority="315">
      <formula>AND(ISNUMBER(DV68),ISNUMBER(DQ68),DV68=DQ68)</formula>
    </cfRule>
  </conditionalFormatting>
  <conditionalFormatting sqref="DV41:DW41">
    <cfRule type="expression" dxfId="593" priority="337">
      <formula>AND(ISNUMBER(DV41),ISNUMBER(DV35),DV41&gt;=DV35)</formula>
    </cfRule>
    <cfRule type="expression" dxfId="592" priority="338">
      <formula>AND(ISNUMBER(DV41),ISNUMBER(DV35),DV41&lt;DV35)</formula>
    </cfRule>
  </conditionalFormatting>
  <conditionalFormatting sqref="DW44 DW48:DW53">
    <cfRule type="expression" dxfId="591" priority="271">
      <formula>AND(ISNUMBER(DW44),ISNUMBER(DQ44),DW44&lt;DQ44)</formula>
    </cfRule>
    <cfRule type="expression" dxfId="590" priority="265">
      <formula>AND(ISNUMBER(DW44),ISNUMBER(DQ44),DW44&gt;DQ44)</formula>
    </cfRule>
    <cfRule type="expression" dxfId="589" priority="266">
      <formula>AND(ISNUMBER(DW44),ISNUMBER(DQ44),DW44=DQ44)</formula>
    </cfRule>
  </conditionalFormatting>
  <conditionalFormatting sqref="DW55:DW59">
    <cfRule type="expression" dxfId="588" priority="287">
      <formula>AND(ISNUMBER(DW55),ISNUMBER(DQ55),DW55&lt;DQ55)</formula>
    </cfRule>
    <cfRule type="expression" dxfId="587" priority="282">
      <formula>AND(ISNUMBER(DW55),ISNUMBER(DQ55),DW55=DQ55)</formula>
    </cfRule>
    <cfRule type="expression" dxfId="586" priority="281">
      <formula>AND(ISNUMBER(DW55),ISNUMBER(DQ55),DW55&gt;DQ55)</formula>
    </cfRule>
  </conditionalFormatting>
  <conditionalFormatting sqref="DW61:DW65">
    <cfRule type="expression" dxfId="585" priority="298">
      <formula>AND(ISNUMBER(DW61),ISNUMBER(DQ61),DW61=DQ61)</formula>
    </cfRule>
    <cfRule type="expression" dxfId="584" priority="303">
      <formula>AND(ISNUMBER(DW61),ISNUMBER(DQ61),DW61&lt;DQ61)</formula>
    </cfRule>
    <cfRule type="expression" dxfId="583" priority="297">
      <formula>AND(ISNUMBER(DW61),ISNUMBER(DQ61),DW61&gt;DQ61)</formula>
    </cfRule>
  </conditionalFormatting>
  <conditionalFormatting sqref="DW68:DW77">
    <cfRule type="expression" dxfId="582" priority="316">
      <formula>AND(ISNUMBER(DW68),ISNUMBER(DQ68),DW68&gt;DQ68)</formula>
    </cfRule>
    <cfRule type="expression" dxfId="581" priority="317">
      <formula>AND(ISNUMBER(DW68),ISNUMBER(DQ68),DW68=DQ68)</formula>
    </cfRule>
    <cfRule type="expression" dxfId="580" priority="322">
      <formula>AND(ISNUMBER(DW68),ISNUMBER(DQ68),DW68&lt;DQ68)</formula>
    </cfRule>
  </conditionalFormatting>
  <conditionalFormatting sqref="DX45">
    <cfRule type="expression" dxfId="579" priority="329">
      <formula>AND(ISNUMBER(DX45),COUNT($B45:DX45)&gt;1,DX45&gt;=INDEX($B45:$G45,1,MATCH(TRUE,INDEX(ISNUMBER($B45:$G45),0),0)))</formula>
    </cfRule>
    <cfRule type="expression" dxfId="578" priority="330">
      <formula>AND(ISNUMBER(DX45),COUNT($B45:DX45)&gt;1,DX45&lt;INDEX($B45:$G45,1,MATCH(TRUE,INDEX(ISNUMBER($B45:$G45),0),0)))</formula>
    </cfRule>
    <cfRule type="expression" dxfId="577" priority="331">
      <formula>AND(ISNUMBER(DX45),COUNT($B45:DX45)=1)</formula>
    </cfRule>
  </conditionalFormatting>
  <conditionalFormatting sqref="DZ15">
    <cfRule type="expression" dxfId="576" priority="117">
      <formula>AND(DZ15&lt;&gt;"",IF(ISNUMBER(DZ15),DZ15,VALUE(LEFT(DZ15,FIND("h",DZ15)-1))/24+VALUE(MID(DZ15,FIND("h",DZ15)+1,FIND("m",DZ15)-FIND("h",DZ15)-1))/1440)&gt;=10/24)</formula>
    </cfRule>
    <cfRule type="expression" dxfId="575" priority="118">
      <formula>AND(DZ15&lt;&gt;"",IF(ISNUMBER(DZ15),DZ15,VALUE(LEFT(DZ15,FIND("h",DZ15)-1))/24+VALUE(MID(DZ15,FIND("h",DZ15)+1,FIND("m",DZ15)-FIND("h",DZ15)-1))/1440)&lt;10/24)</formula>
    </cfRule>
  </conditionalFormatting>
  <conditionalFormatting sqref="DZ25">
    <cfRule type="expression" dxfId="574" priority="125">
      <formula>IFERROR(AND(DZ25&lt;&gt;"",IF(ISNUMBER(DZ25),MOD(DZ25,1),VALUE(LEFT(DZ25,FIND("h",DZ25)-1))/24+VALUE(MID(DZ25,FIND("h",DZ25)+1,FIND("m",DZ25)-FIND("h",DZ25)-1))/1440)&gt;=9.5/24),FALSE)</formula>
    </cfRule>
    <cfRule type="expression" dxfId="573" priority="126">
      <formula>IFERROR(AND(DZ25&lt;&gt;"",IF(ISNUMBER(DZ25),MOD(DZ25,1),VALUE(LEFT(DZ25,FIND("h",DZ25)-1))/24+VALUE(MID(DZ25,FIND("h",DZ25)+1,FIND("m",DZ25)-FIND("h",DZ25)-1))/1440)&lt;9.5/24),FALSE)</formula>
    </cfRule>
  </conditionalFormatting>
  <conditionalFormatting sqref="DZ27:DZ29 DZ31 DZ68:DZ77">
    <cfRule type="expression" dxfId="572" priority="223">
      <formula>ISNUMBER(DZ27)</formula>
    </cfRule>
  </conditionalFormatting>
  <conditionalFormatting sqref="DZ30">
    <cfRule type="expression" dxfId="571" priority="129">
      <formula>ISNUMBER(DZ30)</formula>
    </cfRule>
  </conditionalFormatting>
  <conditionalFormatting sqref="DZ36:DZ41">
    <cfRule type="expression" dxfId="570" priority="224">
      <formula>ISNUMBER(DZ36)</formula>
    </cfRule>
  </conditionalFormatting>
  <conditionalFormatting sqref="DZ44:DZ53">
    <cfRule type="expression" dxfId="569" priority="121">
      <formula>ISNUMBER(DZ44)</formula>
    </cfRule>
  </conditionalFormatting>
  <conditionalFormatting sqref="DZ55:DZ59">
    <cfRule type="expression" dxfId="568" priority="142">
      <formula>ISNUMBER(DZ55)</formula>
    </cfRule>
  </conditionalFormatting>
  <conditionalFormatting sqref="DZ61:DZ65">
    <cfRule type="expression" dxfId="567" priority="145">
      <formula>ISNUMBER(DZ61)</formula>
    </cfRule>
  </conditionalFormatting>
  <conditionalFormatting sqref="DZ38:EC38 EE38:EF38">
    <cfRule type="expression" dxfId="566" priority="131">
      <formula>AND(ISNUMBER(DZ38),ISNUMBER(DZ41),DZ38&lt;DZ41/8)</formula>
    </cfRule>
    <cfRule type="expression" dxfId="565" priority="130">
      <formula>AND(ISNUMBER(DZ38),ISNUMBER(DZ41),DZ38&gt;=DZ41/8)</formula>
    </cfRule>
  </conditionalFormatting>
  <conditionalFormatting sqref="DZ39:EC39 EE39:EF39">
    <cfRule type="expression" dxfId="564" priority="133">
      <formula>AND(ISNUMBER(DZ39),ISNUMBER(DZ41),DZ39&lt;DZ41/20)</formula>
    </cfRule>
    <cfRule type="expression" dxfId="563" priority="132">
      <formula>AND(ISNUMBER(DZ39),ISNUMBER(DZ41),DZ39&gt;=DZ41/20)</formula>
    </cfRule>
  </conditionalFormatting>
  <conditionalFormatting sqref="DZ40:EC40 EE40:EF40">
    <cfRule type="expression" dxfId="562" priority="135">
      <formula>AND(ISNUMBER(DZ40),ISNUMBER(DZ41),DZ40&lt;DZ41/30)</formula>
    </cfRule>
    <cfRule type="expression" dxfId="561" priority="134">
      <formula>AND(ISNUMBER(DZ40),ISNUMBER(DZ41),DZ40&gt;=DZ41/30)</formula>
    </cfRule>
  </conditionalFormatting>
  <conditionalFormatting sqref="DZ41:EC41">
    <cfRule type="expression" dxfId="560" priority="137">
      <formula>AND(ISNUMBER(DZ41),ISNUMBER(DZ35),DZ41&lt;DZ35)</formula>
    </cfRule>
    <cfRule type="expression" dxfId="559" priority="136">
      <formula>AND(ISNUMBER(DZ41),ISNUMBER(DZ35),DZ41&gt;=DZ35)</formula>
    </cfRule>
  </conditionalFormatting>
  <conditionalFormatting sqref="DZ38:EF41">
    <cfRule type="expression" dxfId="558" priority="128" stopIfTrue="1">
      <formula>AND(ISNUMBER(DZ38),ISNUMBER(DZ32),DZ38&lt;DZ32)</formula>
    </cfRule>
    <cfRule type="expression" dxfId="557" priority="127" stopIfTrue="1">
      <formula>AND(ISNUMBER(DZ38),ISNUMBER(DZ32),DZ38&gt;=DZ32)</formula>
    </cfRule>
  </conditionalFormatting>
  <conditionalFormatting sqref="DZ4:EG4 DZ6:EG6 DZ8:EG8 DZ10:EG10 DZ12:EG12 DZ22:EG24 EA25:EG25 DZ26:EG31 DZ36:EG41">
    <cfRule type="expression" dxfId="556" priority="147">
      <formula>AND(DZ4&lt;&gt;"",IF(ISNUMBER(DZ4),DZ4,VALUE(LEFT(DZ4,FIND("h",DZ4)-1))/24+VALUE(MID(DZ4,FIND("h",DZ4)+1,FIND("m",DZ4)-FIND("h",DZ4)-1))/1440)&lt;10/24)</formula>
    </cfRule>
  </conditionalFormatting>
  <conditionalFormatting sqref="DZ14:EG16">
    <cfRule type="expression" dxfId="555" priority="120">
      <formula>AND(DZ14&lt;&gt;"",IF(ISNUMBER(DZ14),DZ14,VALUE(LEFT(DZ14,FIND("h",DZ14)-1))/24+VALUE(MID(DZ14,FIND("h",DZ14)+1,FIND("m",DZ14)-FIND("h",DZ14)-1))/1440)&lt;10/24)</formula>
    </cfRule>
    <cfRule type="expression" dxfId="554" priority="119">
      <formula>AND(DZ14&lt;&gt;"",IF(ISNUMBER(DZ14),DZ14,VALUE(LEFT(DZ14,FIND("h",DZ14)-1))/24+VALUE(MID(DZ14,FIND("h",DZ14)+1,FIND("m",DZ14)-FIND("h",DZ14)-1))/1440)&gt;=10/24)</formula>
    </cfRule>
  </conditionalFormatting>
  <conditionalFormatting sqref="DZ23:EG23">
    <cfRule type="expression" dxfId="553" priority="214">
      <formula>IFERROR(AND(DZ23&lt;&gt;"",IF(IF(ISNUMBER(DZ23),MOD(DZ23,1),IF(VALUE(LEFT(DZ23,FIND(":",DZ23)-1))&gt;=24,1,VALUE(LEFT(DZ23,FIND(":",DZ23)-1))/24+VALUE(MID(DZ23,FIND(":",DZ23)+1,2))/1440))&lt;0.5,IF(ISNUMBER(DZ23),MOD(DZ23,1),IF(VALUE(LEFT(DZ23,FIND(":",DZ23)-1))&gt;=24,1,VALUE(LEFT(DZ23,FIND(":",DZ23)-1))/24+VALUE(MID(DZ23,FIND(":",DZ23)+1,2))/1440))+1,IF(ISNUMBER(DZ23),MOD(DZ23,1),IF(VALUE(LEFT(DZ23,FIND(":",DZ23)-1))&gt;=24,1,VALUE(LEFT(DZ23,FIND(":",DZ23)-1))/24+VALUE(MID(DZ23,FIND(":",DZ23)+1,2))/1440)))&lt;=22/24),FALSE)</formula>
    </cfRule>
    <cfRule type="expression" dxfId="552" priority="215">
      <formula>IFERROR(AND(DZ23&lt;&gt;"",IF(IF(ISNUMBER(DZ23),MOD(DZ23,1),IF(VALUE(LEFT(DZ23,FIND(":",DZ23)-1))&gt;=24,1,VALUE(LEFT(DZ23,FIND(":",DZ23)-1))/24+VALUE(MID(DZ23,FIND(":",DZ23)+1,2))/1440))&lt;0.5,IF(ISNUMBER(DZ23),MOD(DZ23,1),IF(VALUE(LEFT(DZ23,FIND(":",DZ23)-1))&gt;=24,1,VALUE(LEFT(DZ23,FIND(":",DZ23)-1))/24+VALUE(MID(DZ23,FIND(":",DZ23)+1,2))/1440))+1,IF(ISNUMBER(DZ23),MOD(DZ23,1),IF(VALUE(LEFT(DZ23,FIND(":",DZ23)-1))&gt;=24,1,VALUE(LEFT(DZ23,FIND(":",DZ23)-1))/24+VALUE(MID(DZ23,FIND(":",DZ23)+1,2))/1440)))&gt;22/24),FALSE)</formula>
    </cfRule>
  </conditionalFormatting>
  <conditionalFormatting sqref="DZ24:EG24">
    <cfRule type="expression" dxfId="551" priority="216">
      <formula>IFERROR(AND(DZ24&lt;&gt;"",IF(ISNUMBER(DZ24),MOD(DZ24,1),IF(VALUE(LEFT(DZ24,FIND(":",DZ24)-1))&gt;=24,1,VALUE(LEFT(DZ24,FIND(":",DZ24)-1))/24+VALUE(MID(DZ24,FIND(":",DZ24)+1,2))/1440))&lt;=8/24),FALSE)</formula>
    </cfRule>
    <cfRule type="expression" dxfId="550" priority="217">
      <formula>IFERROR(AND(DZ24&lt;&gt;"",IF(ISNUMBER(DZ24),MOD(DZ24,1),IF(VALUE(LEFT(DZ24,FIND(":",DZ24)-1))&gt;=24,1,VALUE(LEFT(DZ24,FIND(":",DZ24)-1))/24+VALUE(MID(DZ24,FIND(":",DZ24)+1,2))/1440))&gt;8/24),FALSE)</formula>
    </cfRule>
  </conditionalFormatting>
  <conditionalFormatting sqref="DZ36:EG41 DZ26:EG31 DZ4:EG4 DZ6:EG6 DZ8:EG8 DZ10:EG10 DZ12:EG12 DZ22:EG24 EA25:EG25">
    <cfRule type="expression" dxfId="549" priority="146">
      <formula>AND(DZ4&lt;&gt;"",IF(ISNUMBER(DZ4),DZ4,VALUE(LEFT(DZ4,FIND("h",DZ4)-1))/24+VALUE(MID(DZ4,FIND("h",DZ4)+1,FIND("m",DZ4)-FIND("h",DZ4)-1))/1440)&gt;=10/24)</formula>
    </cfRule>
  </conditionalFormatting>
  <conditionalFormatting sqref="EA44 EA48:EA53">
    <cfRule type="expression" dxfId="548" priority="138">
      <formula>AND(ISNUMBER(EA44),ISNUMBER(DZ44),EA44&gt;DZ44)</formula>
    </cfRule>
    <cfRule type="expression" dxfId="547" priority="148">
      <formula>AND(ISNUMBER(EA44),ISNUMBER(DZ44),EA44=DZ44)</formula>
    </cfRule>
    <cfRule type="expression" dxfId="546" priority="139">
      <formula>AND(ISNUMBER(EA44),ISNUMBER(DZ44),EA44&lt;DZ44)</formula>
    </cfRule>
  </conditionalFormatting>
  <conditionalFormatting sqref="EA55:EA59">
    <cfRule type="expression" dxfId="545" priority="164">
      <formula>AND(ISNUMBER(EA55),ISNUMBER(DZ55),EA55=DZ55)</formula>
    </cfRule>
    <cfRule type="expression" dxfId="544" priority="140">
      <formula>AND(ISNUMBER(EA55),ISNUMBER(DZ55),EA55&gt;DZ55)</formula>
    </cfRule>
    <cfRule type="expression" dxfId="543" priority="141">
      <formula>AND(ISNUMBER(EA55),ISNUMBER(DZ55),EA55&lt;DZ55)</formula>
    </cfRule>
  </conditionalFormatting>
  <conditionalFormatting sqref="EA61:EA65">
    <cfRule type="expression" dxfId="542" priority="143">
      <formula>AND(ISNUMBER(EA61),ISNUMBER(DZ61),EA61&gt;DZ61)</formula>
    </cfRule>
    <cfRule type="expression" dxfId="541" priority="144">
      <formula>AND(ISNUMBER(EA61),ISNUMBER(DZ61),EA61&lt;DZ61)</formula>
    </cfRule>
    <cfRule type="expression" dxfId="540" priority="180">
      <formula>AND(ISNUMBER(EA61),ISNUMBER(DZ61),EA61=DZ61)</formula>
    </cfRule>
  </conditionalFormatting>
  <conditionalFormatting sqref="EA68:EA77">
    <cfRule type="expression" dxfId="539" priority="196">
      <formula>AND(ISNUMBER(EA68),ISNUMBER(DZ68),EA68&gt;DZ68)</formula>
    </cfRule>
    <cfRule type="expression" dxfId="538" priority="197">
      <formula>AND(ISNUMBER(EA68),ISNUMBER(DZ68),EA68&lt;DZ68)</formula>
    </cfRule>
    <cfRule type="expression" dxfId="537" priority="198">
      <formula>AND(ISNUMBER(EA68),ISNUMBER(DZ68),EA68=DZ68)</formula>
    </cfRule>
  </conditionalFormatting>
  <conditionalFormatting sqref="EA45:EF47">
    <cfRule type="expression" dxfId="536" priority="124">
      <formula>AND(ISNUMBER(EA45),ISNUMBER(DW45),EA45&lt;DW45)</formula>
    </cfRule>
    <cfRule type="expression" dxfId="535" priority="123">
      <formula>AND(ISNUMBER(EA45),ISNUMBER(DW45),EA45=DW45)</formula>
    </cfRule>
    <cfRule type="expression" dxfId="534" priority="122">
      <formula>AND(ISNUMBER(EA45),ISNUMBER(DW45),EA45&gt;DW45)</formula>
    </cfRule>
  </conditionalFormatting>
  <conditionalFormatting sqref="EA15:EG15 DZ16:EG16 DZ18:EG20">
    <cfRule type="expression" dxfId="533" priority="228">
      <formula>AND(DZ15&lt;&gt;"",IF(ISNUMBER(DZ15),DZ15,VALUE(LEFT(DZ15,FIND("h",DZ15)-1))/24+VALUE(MID(DZ15,FIND("h",DZ15)+1,FIND("m",DZ15)-FIND("h",DZ15)-1))/1440)&lt;10/24)</formula>
    </cfRule>
    <cfRule type="expression" dxfId="532" priority="227">
      <formula>AND(DZ15&lt;&gt;"",IF(ISNUMBER(DZ15),DZ15,VALUE(LEFT(DZ15,FIND("h",DZ15)-1))/24+VALUE(MID(DZ15,FIND("h",DZ15)+1,FIND("m",DZ15)-FIND("h",DZ15)-1))/1440)&gt;=10/24)</formula>
    </cfRule>
  </conditionalFormatting>
  <conditionalFormatting sqref="EA25:EG25 DZ27:EG29">
    <cfRule type="expression" dxfId="531" priority="219">
      <formula>IFERROR(AND(DZ25&lt;&gt;"",IF(ISNUMBER(DZ25),MOD(DZ25,1),VALUE(LEFT(DZ25,FIND("h",DZ25)-1))/24+VALUE(MID(DZ25,FIND("h",DZ25)+1,FIND("m",DZ25)-FIND("h",DZ25)-1))/1440)&lt;9.5/24),FALSE)</formula>
    </cfRule>
    <cfRule type="expression" dxfId="530" priority="218">
      <formula>IFERROR(AND(DZ25&lt;&gt;"",IF(ISNUMBER(DZ25),MOD(DZ25,1),VALUE(LEFT(DZ25,FIND("h",DZ25)-1))/24+VALUE(MID(DZ25,FIND("h",DZ25)+1,FIND("m",DZ25)-FIND("h",DZ25)-1))/1440)&gt;=9.5/24),FALSE)</formula>
    </cfRule>
  </conditionalFormatting>
  <conditionalFormatting sqref="EB44 EB48:EB53">
    <cfRule type="expression" dxfId="529" priority="149">
      <formula>AND(ISNUMBER(EB44),ISNUMBER(DZ44),EB44&gt;DZ44)</formula>
    </cfRule>
    <cfRule type="expression" dxfId="528" priority="150">
      <formula>AND(ISNUMBER(EB44),ISNUMBER(DZ44),EB44=DZ44)</formula>
    </cfRule>
    <cfRule type="expression" dxfId="527" priority="159">
      <formula>AND(ISNUMBER(EB44),ISNUMBER(DZ44),EB44&lt;DZ44)</formula>
    </cfRule>
  </conditionalFormatting>
  <conditionalFormatting sqref="EB55:EB59">
    <cfRule type="expression" dxfId="526" priority="166">
      <formula>AND(ISNUMBER(EB55),ISNUMBER(DZ55),EB55=DZ55)</formula>
    </cfRule>
    <cfRule type="expression" dxfId="525" priority="175">
      <formula>AND(ISNUMBER(EB55),ISNUMBER(DZ55),EB55&lt;DZ55)</formula>
    </cfRule>
    <cfRule type="expression" dxfId="524" priority="165">
      <formula>AND(ISNUMBER(EB55),ISNUMBER(DZ55),EB55&gt;DZ55)</formula>
    </cfRule>
  </conditionalFormatting>
  <conditionalFormatting sqref="EB61:EB65">
    <cfRule type="expression" dxfId="523" priority="182">
      <formula>AND(ISNUMBER(EB61),ISNUMBER(DZ61),EB61=DZ61)</formula>
    </cfRule>
    <cfRule type="expression" dxfId="522" priority="181">
      <formula>AND(ISNUMBER(EB61),ISNUMBER(DZ61),EB61&gt;DZ61)</formula>
    </cfRule>
    <cfRule type="expression" dxfId="521" priority="191">
      <formula>AND(ISNUMBER(EB61),ISNUMBER(DZ61),EB61&lt;DZ61)</formula>
    </cfRule>
  </conditionalFormatting>
  <conditionalFormatting sqref="EB68:EB77">
    <cfRule type="expression" dxfId="520" priority="199">
      <formula>AND(ISNUMBER(EB68),ISNUMBER(DZ68),EB68&gt;DZ68)</formula>
    </cfRule>
    <cfRule type="expression" dxfId="519" priority="209">
      <formula>AND(ISNUMBER(EB68),ISNUMBER(DZ68),EB68&lt;DZ68)</formula>
    </cfRule>
    <cfRule type="expression" dxfId="518" priority="200">
      <formula>AND(ISNUMBER(EB68),ISNUMBER(DZ68),EB68=DZ68)</formula>
    </cfRule>
  </conditionalFormatting>
  <conditionalFormatting sqref="EC44 EC48:EC53">
    <cfRule type="expression" dxfId="517" priority="160">
      <formula>AND(ISNUMBER(EC44),ISNUMBER(DZ44),EC44&lt;DZ44)</formula>
    </cfRule>
    <cfRule type="expression" dxfId="516" priority="152">
      <formula>AND(ISNUMBER(EC44),ISNUMBER(DZ44),EC44=DZ44)</formula>
    </cfRule>
    <cfRule type="expression" dxfId="515" priority="151">
      <formula>AND(ISNUMBER(EC44),ISNUMBER(DZ44),EC44&gt;DZ44)</formula>
    </cfRule>
  </conditionalFormatting>
  <conditionalFormatting sqref="EC55:EC59">
    <cfRule type="expression" dxfId="514" priority="168">
      <formula>AND(ISNUMBER(EC55),ISNUMBER(DZ55),EC55=DZ55)</formula>
    </cfRule>
    <cfRule type="expression" dxfId="513" priority="167">
      <formula>AND(ISNUMBER(EC55),ISNUMBER(DZ55),EC55&gt;DZ55)</formula>
    </cfRule>
    <cfRule type="expression" dxfId="512" priority="176">
      <formula>AND(ISNUMBER(EC55),ISNUMBER(DZ55),EC55&lt;DZ55)</formula>
    </cfRule>
  </conditionalFormatting>
  <conditionalFormatting sqref="EC61:EC65">
    <cfRule type="expression" dxfId="511" priority="183">
      <formula>AND(ISNUMBER(EC61),ISNUMBER(DZ61),EC61&gt;DZ61)</formula>
    </cfRule>
    <cfRule type="expression" dxfId="510" priority="184">
      <formula>AND(ISNUMBER(EC61),ISNUMBER(DZ61),EC61=DZ61)</formula>
    </cfRule>
    <cfRule type="expression" dxfId="509" priority="192">
      <formula>AND(ISNUMBER(EC61),ISNUMBER(DZ61),EC61&lt;DZ61)</formula>
    </cfRule>
  </conditionalFormatting>
  <conditionalFormatting sqref="EC68:EC77">
    <cfRule type="expression" dxfId="508" priority="202">
      <formula>AND(ISNUMBER(EC68),ISNUMBER(DZ68),EC68=DZ68)</formula>
    </cfRule>
    <cfRule type="expression" dxfId="507" priority="210">
      <formula>AND(ISNUMBER(EC68),ISNUMBER(DZ68),EC68&lt;DZ68)</formula>
    </cfRule>
    <cfRule type="expression" dxfId="506" priority="201">
      <formula>AND(ISNUMBER(EC68),ISNUMBER(DZ68),EC68&gt;DZ68)</formula>
    </cfRule>
  </conditionalFormatting>
  <conditionalFormatting sqref="ED44 ED48:ED53">
    <cfRule type="expression" dxfId="505" priority="161">
      <formula>AND(ISNUMBER(ED44),ISNUMBER(DZ44),ED44&lt;DZ44)</formula>
    </cfRule>
    <cfRule type="expression" dxfId="504" priority="154">
      <formula>AND(ISNUMBER(ED44),ISNUMBER(DZ44),ED44=DZ44)</formula>
    </cfRule>
    <cfRule type="expression" dxfId="503" priority="153">
      <formula>AND(ISNUMBER(ED44),ISNUMBER(DZ44),ED44&gt;DZ44)</formula>
    </cfRule>
  </conditionalFormatting>
  <conditionalFormatting sqref="ED55:ED59">
    <cfRule type="expression" dxfId="502" priority="170">
      <formula>AND(ISNUMBER(ED55),ISNUMBER(DZ55),ED55=DZ55)</formula>
    </cfRule>
    <cfRule type="expression" dxfId="501" priority="169">
      <formula>AND(ISNUMBER(ED55),ISNUMBER(DZ55),ED55&gt;DZ55)</formula>
    </cfRule>
    <cfRule type="expression" dxfId="500" priority="177">
      <formula>AND(ISNUMBER(ED55),ISNUMBER(DZ55),ED55&lt;DZ55)</formula>
    </cfRule>
  </conditionalFormatting>
  <conditionalFormatting sqref="ED61:ED65">
    <cfRule type="expression" dxfId="499" priority="193">
      <formula>AND(ISNUMBER(ED61),ISNUMBER(DZ61),ED61&lt;DZ61)</formula>
    </cfRule>
    <cfRule type="expression" dxfId="498" priority="185">
      <formula>AND(ISNUMBER(ED61),ISNUMBER(DZ61),ED61&gt;DZ61)</formula>
    </cfRule>
    <cfRule type="expression" dxfId="497" priority="186">
      <formula>AND(ISNUMBER(ED61),ISNUMBER(DZ61),ED61=DZ61)</formula>
    </cfRule>
  </conditionalFormatting>
  <conditionalFormatting sqref="ED68:ED77">
    <cfRule type="expression" dxfId="496" priority="203">
      <formula>AND(ISNUMBER(ED68),ISNUMBER(DZ68),ED68&gt;DZ68)</formula>
    </cfRule>
    <cfRule type="expression" dxfId="495" priority="204">
      <formula>AND(ISNUMBER(ED68),ISNUMBER(DZ68),ED68=DZ68)</formula>
    </cfRule>
    <cfRule type="expression" dxfId="494" priority="211">
      <formula>AND(ISNUMBER(ED68),ISNUMBER(DZ68),ED68&lt;DZ68)</formula>
    </cfRule>
  </conditionalFormatting>
  <conditionalFormatting sqref="EE44 EE48:EE53">
    <cfRule type="expression" dxfId="493" priority="155">
      <formula>AND(ISNUMBER(EE44),ISNUMBER(DZ44),EE44&gt;DZ44)</formula>
    </cfRule>
    <cfRule type="expression" dxfId="492" priority="162">
      <formula>AND(ISNUMBER(EE44),ISNUMBER(DZ44),EE44&lt;DZ44)</formula>
    </cfRule>
    <cfRule type="expression" dxfId="491" priority="156">
      <formula>AND(ISNUMBER(EE44),ISNUMBER(DZ44),EE44=DZ44)</formula>
    </cfRule>
  </conditionalFormatting>
  <conditionalFormatting sqref="EE55:EE59">
    <cfRule type="expression" dxfId="490" priority="172">
      <formula>AND(ISNUMBER(EE55),ISNUMBER(DZ55),EE55=DZ55)</formula>
    </cfRule>
    <cfRule type="expression" dxfId="489" priority="178">
      <formula>AND(ISNUMBER(EE55),ISNUMBER(DZ55),EE55&lt;DZ55)</formula>
    </cfRule>
    <cfRule type="expression" dxfId="488" priority="171">
      <formula>AND(ISNUMBER(EE55),ISNUMBER(DZ55),EE55&gt;DZ55)</formula>
    </cfRule>
  </conditionalFormatting>
  <conditionalFormatting sqref="EE61:EE65">
    <cfRule type="expression" dxfId="487" priority="188">
      <formula>AND(ISNUMBER(EE61),ISNUMBER(DZ61),EE61=DZ61)</formula>
    </cfRule>
    <cfRule type="expression" dxfId="486" priority="187">
      <formula>AND(ISNUMBER(EE61),ISNUMBER(DZ61),EE61&gt;DZ61)</formula>
    </cfRule>
    <cfRule type="expression" dxfId="485" priority="194">
      <formula>AND(ISNUMBER(EE61),ISNUMBER(DZ61),EE61&lt;DZ61)</formula>
    </cfRule>
  </conditionalFormatting>
  <conditionalFormatting sqref="EE68:EE77">
    <cfRule type="expression" dxfId="484" priority="205">
      <formula>AND(ISNUMBER(EE68),ISNUMBER(DZ68),EE68&gt;DZ68)</formula>
    </cfRule>
    <cfRule type="expression" dxfId="483" priority="206">
      <formula>AND(ISNUMBER(EE68),ISNUMBER(DZ68),EE68=DZ68)</formula>
    </cfRule>
    <cfRule type="expression" dxfId="482" priority="212">
      <formula>AND(ISNUMBER(EE68),ISNUMBER(DZ68),EE68&lt;DZ68)</formula>
    </cfRule>
  </conditionalFormatting>
  <conditionalFormatting sqref="EE41:EF41">
    <cfRule type="expression" dxfId="481" priority="226">
      <formula>AND(ISNUMBER(EE41),ISNUMBER(EE35),EE41&lt;EE35)</formula>
    </cfRule>
    <cfRule type="expression" dxfId="480" priority="225">
      <formula>AND(ISNUMBER(EE41),ISNUMBER(EE35),EE41&gt;=EE35)</formula>
    </cfRule>
  </conditionalFormatting>
  <conditionalFormatting sqref="EF44 EF48:EF53">
    <cfRule type="expression" dxfId="479" priority="163">
      <formula>AND(ISNUMBER(EF44),ISNUMBER(DZ44),EF44&lt;DZ44)</formula>
    </cfRule>
    <cfRule type="expression" dxfId="478" priority="157">
      <formula>AND(ISNUMBER(EF44),ISNUMBER(DZ44),EF44&gt;DZ44)</formula>
    </cfRule>
    <cfRule type="expression" dxfId="477" priority="158">
      <formula>AND(ISNUMBER(EF44),ISNUMBER(DZ44),EF44=DZ44)</formula>
    </cfRule>
  </conditionalFormatting>
  <conditionalFormatting sqref="EF55:EF59">
    <cfRule type="expression" dxfId="476" priority="173">
      <formula>AND(ISNUMBER(EF55),ISNUMBER(DZ55),EF55&gt;DZ55)</formula>
    </cfRule>
    <cfRule type="expression" dxfId="475" priority="174">
      <formula>AND(ISNUMBER(EF55),ISNUMBER(DZ55),EF55=DZ55)</formula>
    </cfRule>
    <cfRule type="expression" dxfId="474" priority="179">
      <formula>AND(ISNUMBER(EF55),ISNUMBER(DZ55),EF55&lt;DZ55)</formula>
    </cfRule>
  </conditionalFormatting>
  <conditionalFormatting sqref="EF61:EF65">
    <cfRule type="expression" dxfId="473" priority="195">
      <formula>AND(ISNUMBER(EF61),ISNUMBER(DZ61),EF61&lt;DZ61)</formula>
    </cfRule>
    <cfRule type="expression" dxfId="472" priority="190">
      <formula>AND(ISNUMBER(EF61),ISNUMBER(DZ61),EF61=DZ61)</formula>
    </cfRule>
    <cfRule type="expression" dxfId="471" priority="189">
      <formula>AND(ISNUMBER(EF61),ISNUMBER(DZ61),EF61&gt;DZ61)</formula>
    </cfRule>
  </conditionalFormatting>
  <conditionalFormatting sqref="EF68:EF77">
    <cfRule type="expression" dxfId="470" priority="208">
      <formula>AND(ISNUMBER(EF68),ISNUMBER(DZ68),EF68=DZ68)</formula>
    </cfRule>
    <cfRule type="expression" dxfId="469" priority="213">
      <formula>AND(ISNUMBER(EF68),ISNUMBER(DZ68),EF68&lt;DZ68)</formula>
    </cfRule>
    <cfRule type="expression" dxfId="468" priority="207">
      <formula>AND(ISNUMBER(EF68),ISNUMBER(DZ68),EF68&gt;DZ68)</formula>
    </cfRule>
  </conditionalFormatting>
  <conditionalFormatting sqref="EG45">
    <cfRule type="expression" dxfId="467" priority="220">
      <formula>AND(ISNUMBER(EG45),COUNT($B45:EG45)&gt;1,EG45&gt;=INDEX($B45:$G45,1,MATCH(TRUE,INDEX(ISNUMBER($B45:$G45),0),0)))</formula>
    </cfRule>
    <cfRule type="expression" dxfId="466" priority="221">
      <formula>AND(ISNUMBER(EG45),COUNT($B45:EG45)&gt;1,EG45&lt;INDEX($B45:$G45,1,MATCH(TRUE,INDEX(ISNUMBER($B45:$G45),0),0)))</formula>
    </cfRule>
    <cfRule type="expression" dxfId="465" priority="222">
      <formula>AND(ISNUMBER(EG45),COUNT($B45:EG45)=1)</formula>
    </cfRule>
  </conditionalFormatting>
  <conditionalFormatting sqref="EI15">
    <cfRule type="expression" dxfId="464" priority="5">
      <formula>AND(EI15&lt;&gt;"",IF(ISNUMBER(EI15),EI15,VALUE(LEFT(EI15,FIND("h",EI15)-1))/24+VALUE(MID(EI15,FIND("h",EI15)+1,FIND("m",EI15)-FIND("h",EI15)-1))/1440)&gt;=10/24)</formula>
    </cfRule>
    <cfRule type="expression" dxfId="463" priority="6">
      <formula>AND(EI15&lt;&gt;"",IF(ISNUMBER(EI15),EI15,VALUE(LEFT(EI15,FIND("h",EI15)-1))/24+VALUE(MID(EI15,FIND("h",EI15)+1,FIND("m",EI15)-FIND("h",EI15)-1))/1440)&lt;10/24)</formula>
    </cfRule>
  </conditionalFormatting>
  <conditionalFormatting sqref="EI25">
    <cfRule type="expression" dxfId="462" priority="13">
      <formula>IFERROR(AND(EI25&lt;&gt;"",IF(ISNUMBER(EI25),MOD(EI25,1),VALUE(LEFT(EI25,FIND("h",EI25)-1))/24+VALUE(MID(EI25,FIND("h",EI25)+1,FIND("m",EI25)-FIND("h",EI25)-1))/1440)&gt;=9.5/24),FALSE)</formula>
    </cfRule>
    <cfRule type="expression" dxfId="461" priority="14">
      <formula>IFERROR(AND(EI25&lt;&gt;"",IF(ISNUMBER(EI25),MOD(EI25,1),VALUE(LEFT(EI25,FIND("h",EI25)-1))/24+VALUE(MID(EI25,FIND("h",EI25)+1,FIND("m",EI25)-FIND("h",EI25)-1))/1440)&lt;9.5/24),FALSE)</formula>
    </cfRule>
  </conditionalFormatting>
  <conditionalFormatting sqref="EI27:EI29 EI31 EI68:EI77">
    <cfRule type="expression" dxfId="460" priority="111">
      <formula>ISNUMBER(EI27)</formula>
    </cfRule>
  </conditionalFormatting>
  <conditionalFormatting sqref="EI30">
    <cfRule type="expression" dxfId="459" priority="17">
      <formula>ISNUMBER(EI30)</formula>
    </cfRule>
  </conditionalFormatting>
  <conditionalFormatting sqref="EI36:EI41">
    <cfRule type="expression" dxfId="458" priority="112">
      <formula>ISNUMBER(EI36)</formula>
    </cfRule>
  </conditionalFormatting>
  <conditionalFormatting sqref="EI44:EI53">
    <cfRule type="expression" dxfId="457" priority="9">
      <formula>ISNUMBER(EI44)</formula>
    </cfRule>
  </conditionalFormatting>
  <conditionalFormatting sqref="EI55:EI59">
    <cfRule type="expression" dxfId="456" priority="30">
      <formula>ISNUMBER(EI55)</formula>
    </cfRule>
  </conditionalFormatting>
  <conditionalFormatting sqref="EI61:EI65">
    <cfRule type="expression" dxfId="455" priority="33">
      <formula>ISNUMBER(EI61)</formula>
    </cfRule>
  </conditionalFormatting>
  <conditionalFormatting sqref="EI15:EL15">
    <cfRule type="expression" dxfId="454" priority="7">
      <formula>AND(EI15&lt;&gt;"",IF(ISNUMBER(EI15),EI15,VALUE(LEFT(EI15,FIND("h",EI15)-1))/24+VALUE(MID(EI15,FIND("h",EI15)+1,FIND("m",EI15)-FIND("h",EI15)-1))/1440)&gt;=10/24)</formula>
    </cfRule>
    <cfRule type="expression" dxfId="453" priority="8">
      <formula>AND(EI15&lt;&gt;"",IF(ISNUMBER(EI15),EI15,VALUE(LEFT(EI15,FIND("h",EI15)-1))/24+VALUE(MID(EI15,FIND("h",EI15)+1,FIND("m",EI15)-FIND("h",EI15)-1))/1440)&lt;10/24)</formula>
    </cfRule>
  </conditionalFormatting>
  <conditionalFormatting sqref="EI38:EL38 EN38:EO38">
    <cfRule type="expression" dxfId="452" priority="19">
      <formula>AND(ISNUMBER(EI38),ISNUMBER(EI41),EI38&lt;EI41/8)</formula>
    </cfRule>
    <cfRule type="expression" dxfId="451" priority="18">
      <formula>AND(ISNUMBER(EI38),ISNUMBER(EI41),EI38&gt;=EI41/8)</formula>
    </cfRule>
  </conditionalFormatting>
  <conditionalFormatting sqref="EI39:EL39 EN39:EO39">
    <cfRule type="expression" dxfId="450" priority="21">
      <formula>AND(ISNUMBER(EI39),ISNUMBER(EI41),EI39&lt;EI41/20)</formula>
    </cfRule>
    <cfRule type="expression" dxfId="449" priority="20">
      <formula>AND(ISNUMBER(EI39),ISNUMBER(EI41),EI39&gt;=EI41/20)</formula>
    </cfRule>
  </conditionalFormatting>
  <conditionalFormatting sqref="EI40:EL40 EN40:EO40">
    <cfRule type="expression" dxfId="448" priority="23">
      <formula>AND(ISNUMBER(EI40),ISNUMBER(EI41),EI40&lt;EI41/30)</formula>
    </cfRule>
    <cfRule type="expression" dxfId="447" priority="22">
      <formula>AND(ISNUMBER(EI40),ISNUMBER(EI41),EI40&gt;=EI41/30)</formula>
    </cfRule>
  </conditionalFormatting>
  <conditionalFormatting sqref="EI41:EL41">
    <cfRule type="expression" dxfId="446" priority="25">
      <formula>AND(ISNUMBER(EI41),ISNUMBER(EI35),EI41&lt;EI35)</formula>
    </cfRule>
    <cfRule type="expression" dxfId="445" priority="24">
      <formula>AND(ISNUMBER(EI41),ISNUMBER(EI35),EI41&gt;=EI35)</formula>
    </cfRule>
  </conditionalFormatting>
  <conditionalFormatting sqref="EI38:EO41">
    <cfRule type="expression" dxfId="444" priority="16" stopIfTrue="1">
      <formula>AND(ISNUMBER(EI38),ISNUMBER(EI32),EI38&lt;EI32)</formula>
    </cfRule>
    <cfRule type="expression" dxfId="443" priority="15" stopIfTrue="1">
      <formula>AND(ISNUMBER(EI38),ISNUMBER(EI32),EI38&gt;=EI32)</formula>
    </cfRule>
  </conditionalFormatting>
  <conditionalFormatting sqref="EI4:EP4 EI6:EP6 EI8:EP8 EI10:EP10 EI12:EP12 EI14:EP14 EI16:EP16 EI22:EP24 EJ25:EP25 EI26:EP31 EI36:EP41">
    <cfRule type="expression" dxfId="442" priority="35">
      <formula>AND(EI4&lt;&gt;"",IF(ISNUMBER(EI4),EI4,VALUE(LEFT(EI4,FIND("h",EI4)-1))/24+VALUE(MID(EI4,FIND("h",EI4)+1,FIND("m",EI4)-FIND("h",EI4)-1))/1440)&lt;10/24)</formula>
    </cfRule>
  </conditionalFormatting>
  <conditionalFormatting sqref="EI16:EP16 EJ15:EL15 EN15:EP15 EI18:EP20">
    <cfRule type="expression" dxfId="441" priority="115">
      <formula>AND(EI15&lt;&gt;"",IF(ISNUMBER(EI15),EI15,VALUE(LEFT(EI15,FIND("h",EI15)-1))/24+VALUE(MID(EI15,FIND("h",EI15)+1,FIND("m",EI15)-FIND("h",EI15)-1))/1440)&gt;=10/24)</formula>
    </cfRule>
  </conditionalFormatting>
  <conditionalFormatting sqref="EI23:EP23">
    <cfRule type="expression" dxfId="440" priority="102">
      <formula>IFERROR(AND(EI23&lt;&gt;"",IF(IF(ISNUMBER(EI23),MOD(EI23,1),IF(VALUE(LEFT(EI23,FIND(":",EI23)-1))&gt;=24,1,VALUE(LEFT(EI23,FIND(":",EI23)-1))/24+VALUE(MID(EI23,FIND(":",EI23)+1,2))/1440))&lt;0.5,IF(ISNUMBER(EI23),MOD(EI23,1),IF(VALUE(LEFT(EI23,FIND(":",EI23)-1))&gt;=24,1,VALUE(LEFT(EI23,FIND(":",EI23)-1))/24+VALUE(MID(EI23,FIND(":",EI23)+1,2))/1440))+1,IF(ISNUMBER(EI23),MOD(EI23,1),IF(VALUE(LEFT(EI23,FIND(":",EI23)-1))&gt;=24,1,VALUE(LEFT(EI23,FIND(":",EI23)-1))/24+VALUE(MID(EI23,FIND(":",EI23)+1,2))/1440)))&lt;=22/24),FALSE)</formula>
    </cfRule>
    <cfRule type="expression" dxfId="439" priority="103">
      <formula>IFERROR(AND(EI23&lt;&gt;"",IF(IF(ISNUMBER(EI23),MOD(EI23,1),IF(VALUE(LEFT(EI23,FIND(":",EI23)-1))&gt;=24,1,VALUE(LEFT(EI23,FIND(":",EI23)-1))/24+VALUE(MID(EI23,FIND(":",EI23)+1,2))/1440))&lt;0.5,IF(ISNUMBER(EI23),MOD(EI23,1),IF(VALUE(LEFT(EI23,FIND(":",EI23)-1))&gt;=24,1,VALUE(LEFT(EI23,FIND(":",EI23)-1))/24+VALUE(MID(EI23,FIND(":",EI23)+1,2))/1440))+1,IF(ISNUMBER(EI23),MOD(EI23,1),IF(VALUE(LEFT(EI23,FIND(":",EI23)-1))&gt;=24,1,VALUE(LEFT(EI23,FIND(":",EI23)-1))/24+VALUE(MID(EI23,FIND(":",EI23)+1,2))/1440)))&gt;22/24),FALSE)</formula>
    </cfRule>
  </conditionalFormatting>
  <conditionalFormatting sqref="EI24:EP24">
    <cfRule type="expression" dxfId="438" priority="104">
      <formula>IFERROR(AND(EI24&lt;&gt;"",IF(ISNUMBER(EI24),MOD(EI24,1),IF(VALUE(LEFT(EI24,FIND(":",EI24)-1))&gt;=24,1,VALUE(LEFT(EI24,FIND(":",EI24)-1))/24+VALUE(MID(EI24,FIND(":",EI24)+1,2))/1440))&lt;=8/24),FALSE)</formula>
    </cfRule>
    <cfRule type="expression" dxfId="437" priority="105">
      <formula>IFERROR(AND(EI24&lt;&gt;"",IF(ISNUMBER(EI24),MOD(EI24,1),IF(VALUE(LEFT(EI24,FIND(":",EI24)-1))&gt;=24,1,VALUE(LEFT(EI24,FIND(":",EI24)-1))/24+VALUE(MID(EI24,FIND(":",EI24)+1,2))/1440))&gt;8/24),FALSE)</formula>
    </cfRule>
  </conditionalFormatting>
  <conditionalFormatting sqref="EI36:EP41 EI26:EP31 EI4:EP4 EI6:EP6 EI8:EP8 EI10:EP10 EI12:EP12 EI14:EP14 EI16:EP16 EI22:EP24 EJ25:EP25">
    <cfRule type="expression" dxfId="436" priority="34">
      <formula>AND(EI4&lt;&gt;"",IF(ISNUMBER(EI4),EI4,VALUE(LEFT(EI4,FIND("h",EI4)-1))/24+VALUE(MID(EI4,FIND("h",EI4)+1,FIND("m",EI4)-FIND("h",EI4)-1))/1440)&gt;=10/24)</formula>
    </cfRule>
  </conditionalFormatting>
  <conditionalFormatting sqref="EJ44 EJ48:EJ53">
    <cfRule type="expression" dxfId="435" priority="36">
      <formula>AND(ISNUMBER(EJ44),ISNUMBER(EI44),EJ44=EI44)</formula>
    </cfRule>
    <cfRule type="expression" dxfId="434" priority="26">
      <formula>AND(ISNUMBER(EJ44),ISNUMBER(EI44),EJ44&gt;EI44)</formula>
    </cfRule>
    <cfRule type="expression" dxfId="433" priority="27">
      <formula>AND(ISNUMBER(EJ44),ISNUMBER(EI44),EJ44&lt;EI44)</formula>
    </cfRule>
  </conditionalFormatting>
  <conditionalFormatting sqref="EJ55:EJ59">
    <cfRule type="expression" dxfId="432" priority="52">
      <formula>AND(ISNUMBER(EJ55),ISNUMBER(EI55),EJ55=EI55)</formula>
    </cfRule>
    <cfRule type="expression" dxfId="431" priority="28">
      <formula>AND(ISNUMBER(EJ55),ISNUMBER(EI55),EJ55&gt;EI55)</formula>
    </cfRule>
    <cfRule type="expression" dxfId="430" priority="29">
      <formula>AND(ISNUMBER(EJ55),ISNUMBER(EI55),EJ55&lt;EI55)</formula>
    </cfRule>
  </conditionalFormatting>
  <conditionalFormatting sqref="EJ61:EJ65">
    <cfRule type="expression" dxfId="429" priority="32">
      <formula>AND(ISNUMBER(EJ61),ISNUMBER(EI61),EJ61&lt;EI61)</formula>
    </cfRule>
    <cfRule type="expression" dxfId="428" priority="31">
      <formula>AND(ISNUMBER(EJ61),ISNUMBER(EI61),EJ61&gt;EI61)</formula>
    </cfRule>
    <cfRule type="expression" dxfId="427" priority="68">
      <formula>AND(ISNUMBER(EJ61),ISNUMBER(EI61),EJ61=EI61)</formula>
    </cfRule>
  </conditionalFormatting>
  <conditionalFormatting sqref="EJ68:EJ77">
    <cfRule type="expression" dxfId="426" priority="86">
      <formula>AND(ISNUMBER(EJ68),ISNUMBER(EI68),EJ68=EI68)</formula>
    </cfRule>
    <cfRule type="expression" dxfId="425" priority="84">
      <formula>AND(ISNUMBER(EJ68),ISNUMBER(EI68),EJ68&gt;EI68)</formula>
    </cfRule>
    <cfRule type="expression" dxfId="424" priority="85">
      <formula>AND(ISNUMBER(EJ68),ISNUMBER(EI68),EJ68&lt;EI68)</formula>
    </cfRule>
  </conditionalFormatting>
  <conditionalFormatting sqref="EJ15:EL15 EN15:EP15 EI16:EP16 EI18:EP20">
    <cfRule type="expression" dxfId="423" priority="116">
      <formula>AND(EI15&lt;&gt;"",IF(ISNUMBER(EI15),EI15,VALUE(LEFT(EI15,FIND("h",EI15)-1))/24+VALUE(MID(EI15,FIND("h",EI15)+1,FIND("m",EI15)-FIND("h",EI15)-1))/1440)&lt;10/24)</formula>
    </cfRule>
  </conditionalFormatting>
  <conditionalFormatting sqref="EJ45:EO47">
    <cfRule type="expression" dxfId="422" priority="12">
      <formula>AND(ISNUMBER(EJ45),ISNUMBER(EF45),EJ45&lt;EF45)</formula>
    </cfRule>
    <cfRule type="expression" dxfId="421" priority="11">
      <formula>AND(ISNUMBER(EJ45),ISNUMBER(EF45),EJ45=EF45)</formula>
    </cfRule>
    <cfRule type="expression" dxfId="420" priority="10">
      <formula>AND(ISNUMBER(EJ45),ISNUMBER(EF45),EJ45&gt;EF45)</formula>
    </cfRule>
  </conditionalFormatting>
  <conditionalFormatting sqref="EJ25:EP25 EI27:EP29">
    <cfRule type="expression" dxfId="419" priority="106">
      <formula>IFERROR(AND(EI25&lt;&gt;"",IF(ISNUMBER(EI25),MOD(EI25,1),VALUE(LEFT(EI25,FIND("h",EI25)-1))/24+VALUE(MID(EI25,FIND("h",EI25)+1,FIND("m",EI25)-FIND("h",EI25)-1))/1440)&gt;=9.5/24),FALSE)</formula>
    </cfRule>
    <cfRule type="expression" dxfId="418" priority="107">
      <formula>IFERROR(AND(EI25&lt;&gt;"",IF(ISNUMBER(EI25),MOD(EI25,1),VALUE(LEFT(EI25,FIND("h",EI25)-1))/24+VALUE(MID(EI25,FIND("h",EI25)+1,FIND("m",EI25)-FIND("h",EI25)-1))/1440)&lt;9.5/24),FALSE)</formula>
    </cfRule>
  </conditionalFormatting>
  <conditionalFormatting sqref="EK44 EK48:EK53">
    <cfRule type="expression" dxfId="417" priority="37">
      <formula>AND(ISNUMBER(EK44),ISNUMBER(EI44),EK44&gt;EI44)</formula>
    </cfRule>
    <cfRule type="expression" dxfId="416" priority="38">
      <formula>AND(ISNUMBER(EK44),ISNUMBER(EI44),EK44=EI44)</formula>
    </cfRule>
    <cfRule type="expression" dxfId="415" priority="47">
      <formula>AND(ISNUMBER(EK44),ISNUMBER(EI44),EK44&lt;EI44)</formula>
    </cfRule>
  </conditionalFormatting>
  <conditionalFormatting sqref="EK55:EK59">
    <cfRule type="expression" dxfId="414" priority="53">
      <formula>AND(ISNUMBER(EK55),ISNUMBER(EI55),EK55&gt;EI55)</formula>
    </cfRule>
    <cfRule type="expression" dxfId="413" priority="54">
      <formula>AND(ISNUMBER(EK55),ISNUMBER(EI55),EK55=EI55)</formula>
    </cfRule>
    <cfRule type="expression" dxfId="412" priority="63">
      <formula>AND(ISNUMBER(EK55),ISNUMBER(EI55),EK55&lt;EI55)</formula>
    </cfRule>
  </conditionalFormatting>
  <conditionalFormatting sqref="EK61:EK65">
    <cfRule type="expression" dxfId="411" priority="79">
      <formula>AND(ISNUMBER(EK61),ISNUMBER(EI61),EK61&lt;EI61)</formula>
    </cfRule>
    <cfRule type="expression" dxfId="410" priority="70">
      <formula>AND(ISNUMBER(EK61),ISNUMBER(EI61),EK61=EI61)</formula>
    </cfRule>
    <cfRule type="expression" dxfId="409" priority="69">
      <formula>AND(ISNUMBER(EK61),ISNUMBER(EI61),EK61&gt;EI61)</formula>
    </cfRule>
  </conditionalFormatting>
  <conditionalFormatting sqref="EK68:EK77">
    <cfRule type="expression" dxfId="408" priority="97">
      <formula>AND(ISNUMBER(EK68),ISNUMBER(EI68),EK68&lt;EI68)</formula>
    </cfRule>
    <cfRule type="expression" dxfId="407" priority="88">
      <formula>AND(ISNUMBER(EK68),ISNUMBER(EI68),EK68=EI68)</formula>
    </cfRule>
    <cfRule type="expression" dxfId="406" priority="87">
      <formula>AND(ISNUMBER(EK68),ISNUMBER(EI68),EK68&gt;EI68)</formula>
    </cfRule>
  </conditionalFormatting>
  <conditionalFormatting sqref="EL44 EL48:EL53">
    <cfRule type="expression" dxfId="405" priority="40">
      <formula>AND(ISNUMBER(EL44),ISNUMBER(EI44),EL44=EI44)</formula>
    </cfRule>
    <cfRule type="expression" dxfId="404" priority="48">
      <formula>AND(ISNUMBER(EL44),ISNUMBER(EI44),EL44&lt;EI44)</formula>
    </cfRule>
    <cfRule type="expression" dxfId="403" priority="39">
      <formula>AND(ISNUMBER(EL44),ISNUMBER(EI44),EL44&gt;EI44)</formula>
    </cfRule>
  </conditionalFormatting>
  <conditionalFormatting sqref="EL55:EL59">
    <cfRule type="expression" dxfId="402" priority="56">
      <formula>AND(ISNUMBER(EL55),ISNUMBER(EI55),EL55=EI55)</formula>
    </cfRule>
    <cfRule type="expression" dxfId="401" priority="55">
      <formula>AND(ISNUMBER(EL55),ISNUMBER(EI55),EL55&gt;EI55)</formula>
    </cfRule>
    <cfRule type="expression" dxfId="400" priority="64">
      <formula>AND(ISNUMBER(EL55),ISNUMBER(EI55),EL55&lt;EI55)</formula>
    </cfRule>
  </conditionalFormatting>
  <conditionalFormatting sqref="EL61:EL65">
    <cfRule type="expression" dxfId="399" priority="80">
      <formula>AND(ISNUMBER(EL61),ISNUMBER(EI61),EL61&lt;EI61)</formula>
    </cfRule>
    <cfRule type="expression" dxfId="398" priority="72">
      <formula>AND(ISNUMBER(EL61),ISNUMBER(EI61),EL61=EI61)</formula>
    </cfRule>
    <cfRule type="expression" dxfId="397" priority="71">
      <formula>AND(ISNUMBER(EL61),ISNUMBER(EI61),EL61&gt;EI61)</formula>
    </cfRule>
  </conditionalFormatting>
  <conditionalFormatting sqref="EL68:EL77">
    <cfRule type="expression" dxfId="396" priority="98">
      <formula>AND(ISNUMBER(EL68),ISNUMBER(EI68),EL68&lt;EI68)</formula>
    </cfRule>
    <cfRule type="expression" dxfId="395" priority="90">
      <formula>AND(ISNUMBER(EL68),ISNUMBER(EI68),EL68=EI68)</formula>
    </cfRule>
    <cfRule type="expression" dxfId="394" priority="89">
      <formula>AND(ISNUMBER(EL68),ISNUMBER(EI68),EL68&gt;EI68)</formula>
    </cfRule>
  </conditionalFormatting>
  <conditionalFormatting sqref="EM15">
    <cfRule type="expression" dxfId="393" priority="1">
      <formula>AND(EM15&lt;&gt;"",IF(ISNUMBER(EM15),EM15,VALUE(LEFT(EM15,FIND("h",EM15)-1))/24+VALUE(MID(EM15,FIND("h",EM15)+1,FIND("m",EM15)-FIND("h",EM15)-1))/1440)&gt;=10/24)</formula>
    </cfRule>
    <cfRule type="expression" dxfId="392" priority="2">
      <formula>AND(EM15&lt;&gt;"",IF(ISNUMBER(EM15),EM15,VALUE(LEFT(EM15,FIND("h",EM15)-1))/24+VALUE(MID(EM15,FIND("h",EM15)+1,FIND("m",EM15)-FIND("h",EM15)-1))/1440)&lt;10/24)</formula>
    </cfRule>
  </conditionalFormatting>
  <conditionalFormatting sqref="EM44 EM48:EM53">
    <cfRule type="expression" dxfId="391" priority="49">
      <formula>AND(ISNUMBER(EM44),ISNUMBER(EI44),EM44&lt;EI44)</formula>
    </cfRule>
    <cfRule type="expression" dxfId="390" priority="41">
      <formula>AND(ISNUMBER(EM44),ISNUMBER(EI44),EM44&gt;EI44)</formula>
    </cfRule>
    <cfRule type="expression" dxfId="389" priority="42">
      <formula>AND(ISNUMBER(EM44),ISNUMBER(EI44),EM44=EI44)</formula>
    </cfRule>
  </conditionalFormatting>
  <conditionalFormatting sqref="EM55:EM59">
    <cfRule type="expression" dxfId="388" priority="57">
      <formula>AND(ISNUMBER(EM55),ISNUMBER(EI55),EM55&gt;EI55)</formula>
    </cfRule>
    <cfRule type="expression" dxfId="387" priority="65">
      <formula>AND(ISNUMBER(EM55),ISNUMBER(EI55),EM55&lt;EI55)</formula>
    </cfRule>
    <cfRule type="expression" dxfId="386" priority="58">
      <formula>AND(ISNUMBER(EM55),ISNUMBER(EI55),EM55=EI55)</formula>
    </cfRule>
  </conditionalFormatting>
  <conditionalFormatting sqref="EM61:EM65">
    <cfRule type="expression" dxfId="385" priority="74">
      <formula>AND(ISNUMBER(EM61),ISNUMBER(EI61),EM61=EI61)</formula>
    </cfRule>
    <cfRule type="expression" dxfId="384" priority="73">
      <formula>AND(ISNUMBER(EM61),ISNUMBER(EI61),EM61&gt;EI61)</formula>
    </cfRule>
    <cfRule type="expression" dxfId="383" priority="81">
      <formula>AND(ISNUMBER(EM61),ISNUMBER(EI61),EM61&lt;EI61)</formula>
    </cfRule>
  </conditionalFormatting>
  <conditionalFormatting sqref="EM68:EM77">
    <cfRule type="expression" dxfId="382" priority="99">
      <formula>AND(ISNUMBER(EM68),ISNUMBER(EI68),EM68&lt;EI68)</formula>
    </cfRule>
    <cfRule type="expression" dxfId="381" priority="92">
      <formula>AND(ISNUMBER(EM68),ISNUMBER(EI68),EM68=EI68)</formula>
    </cfRule>
    <cfRule type="expression" dxfId="380" priority="91">
      <formula>AND(ISNUMBER(EM68),ISNUMBER(EI68),EM68&gt;EI68)</formula>
    </cfRule>
  </conditionalFormatting>
  <conditionalFormatting sqref="EM15:EP15">
    <cfRule type="expression" dxfId="379" priority="4">
      <formula>AND(EM15&lt;&gt;"",IF(ISNUMBER(EM15),EM15,VALUE(LEFT(EM15,FIND("h",EM15)-1))/24+VALUE(MID(EM15,FIND("h",EM15)+1,FIND("m",EM15)-FIND("h",EM15)-1))/1440)&lt;10/24)</formula>
    </cfRule>
    <cfRule type="expression" dxfId="378" priority="3">
      <formula>AND(EM15&lt;&gt;"",IF(ISNUMBER(EM15),EM15,VALUE(LEFT(EM15,FIND("h",EM15)-1))/24+VALUE(MID(EM15,FIND("h",EM15)+1,FIND("m",EM15)-FIND("h",EM15)-1))/1440)&gt;=10/24)</formula>
    </cfRule>
  </conditionalFormatting>
  <conditionalFormatting sqref="EN44 EN48:EN53">
    <cfRule type="expression" dxfId="377" priority="43">
      <formula>AND(ISNUMBER(EN44),ISNUMBER(EI44),EN44&gt;EI44)</formula>
    </cfRule>
    <cfRule type="expression" dxfId="376" priority="50">
      <formula>AND(ISNUMBER(EN44),ISNUMBER(EI44),EN44&lt;EI44)</formula>
    </cfRule>
    <cfRule type="expression" dxfId="375" priority="44">
      <formula>AND(ISNUMBER(EN44),ISNUMBER(EI44),EN44=EI44)</formula>
    </cfRule>
  </conditionalFormatting>
  <conditionalFormatting sqref="EN55:EN59">
    <cfRule type="expression" dxfId="374" priority="59">
      <formula>AND(ISNUMBER(EN55),ISNUMBER(EI55),EN55&gt;EI55)</formula>
    </cfRule>
    <cfRule type="expression" dxfId="373" priority="60">
      <formula>AND(ISNUMBER(EN55),ISNUMBER(EI55),EN55=EI55)</formula>
    </cfRule>
    <cfRule type="expression" dxfId="372" priority="66">
      <formula>AND(ISNUMBER(EN55),ISNUMBER(EI55),EN55&lt;EI55)</formula>
    </cfRule>
  </conditionalFormatting>
  <conditionalFormatting sqref="EN61:EN65">
    <cfRule type="expression" dxfId="371" priority="82">
      <formula>AND(ISNUMBER(EN61),ISNUMBER(EI61),EN61&lt;EI61)</formula>
    </cfRule>
    <cfRule type="expression" dxfId="370" priority="76">
      <formula>AND(ISNUMBER(EN61),ISNUMBER(EI61),EN61=EI61)</formula>
    </cfRule>
    <cfRule type="expression" dxfId="369" priority="75">
      <formula>AND(ISNUMBER(EN61),ISNUMBER(EI61),EN61&gt;EI61)</formula>
    </cfRule>
  </conditionalFormatting>
  <conditionalFormatting sqref="EN68:EN77">
    <cfRule type="expression" dxfId="368" priority="93">
      <formula>AND(ISNUMBER(EN68),ISNUMBER(EI68),EN68&gt;EI68)</formula>
    </cfRule>
    <cfRule type="expression" dxfId="367" priority="100">
      <formula>AND(ISNUMBER(EN68),ISNUMBER(EI68),EN68&lt;EI68)</formula>
    </cfRule>
    <cfRule type="expression" dxfId="366" priority="94">
      <formula>AND(ISNUMBER(EN68),ISNUMBER(EI68),EN68=EI68)</formula>
    </cfRule>
  </conditionalFormatting>
  <conditionalFormatting sqref="EN41:EO41">
    <cfRule type="expression" dxfId="365" priority="114">
      <formula>AND(ISNUMBER(EN41),ISNUMBER(EN35),EN41&lt;EN35)</formula>
    </cfRule>
    <cfRule type="expression" dxfId="364" priority="113">
      <formula>AND(ISNUMBER(EN41),ISNUMBER(EN35),EN41&gt;=EN35)</formula>
    </cfRule>
  </conditionalFormatting>
  <conditionalFormatting sqref="EO44 EO48:EO53">
    <cfRule type="expression" dxfId="363" priority="51">
      <formula>AND(ISNUMBER(EO44),ISNUMBER(EI44),EO44&lt;EI44)</formula>
    </cfRule>
    <cfRule type="expression" dxfId="362" priority="46">
      <formula>AND(ISNUMBER(EO44),ISNUMBER(EI44),EO44=EI44)</formula>
    </cfRule>
    <cfRule type="expression" dxfId="361" priority="45">
      <formula>AND(ISNUMBER(EO44),ISNUMBER(EI44),EO44&gt;EI44)</formula>
    </cfRule>
  </conditionalFormatting>
  <conditionalFormatting sqref="EO55:EO59">
    <cfRule type="expression" dxfId="360" priority="67">
      <formula>AND(ISNUMBER(EO55),ISNUMBER(EI55),EO55&lt;EI55)</formula>
    </cfRule>
    <cfRule type="expression" dxfId="359" priority="61">
      <formula>AND(ISNUMBER(EO55),ISNUMBER(EI55),EO55&gt;EI55)</formula>
    </cfRule>
    <cfRule type="expression" dxfId="358" priority="62">
      <formula>AND(ISNUMBER(EO55),ISNUMBER(EI55),EO55=EI55)</formula>
    </cfRule>
  </conditionalFormatting>
  <conditionalFormatting sqref="EO61:EO65">
    <cfRule type="expression" dxfId="357" priority="77">
      <formula>AND(ISNUMBER(EO61),ISNUMBER(EI61),EO61&gt;EI61)</formula>
    </cfRule>
    <cfRule type="expression" dxfId="356" priority="78">
      <formula>AND(ISNUMBER(EO61),ISNUMBER(EI61),EO61=EI61)</formula>
    </cfRule>
    <cfRule type="expression" dxfId="355" priority="83">
      <formula>AND(ISNUMBER(EO61),ISNUMBER(EI61),EO61&lt;EI61)</formula>
    </cfRule>
  </conditionalFormatting>
  <conditionalFormatting sqref="EO68:EO77">
    <cfRule type="expression" dxfId="354" priority="95">
      <formula>AND(ISNUMBER(EO68),ISNUMBER(EI68),EO68&gt;EI68)</formula>
    </cfRule>
    <cfRule type="expression" dxfId="353" priority="96">
      <formula>AND(ISNUMBER(EO68),ISNUMBER(EI68),EO68=EI68)</formula>
    </cfRule>
    <cfRule type="expression" dxfId="352" priority="101">
      <formula>AND(ISNUMBER(EO68),ISNUMBER(EI68),EO68&lt;EI68)</formula>
    </cfRule>
  </conditionalFormatting>
  <conditionalFormatting sqref="EP45">
    <cfRule type="expression" dxfId="351" priority="109">
      <formula>AND(ISNUMBER(EP45),COUNT($B45:EP45)&gt;1,EP45&lt;INDEX($B45:$G45,1,MATCH(TRUE,INDEX(ISNUMBER($B45:$G45),0),0)))</formula>
    </cfRule>
    <cfRule type="expression" dxfId="350" priority="110">
      <formula>AND(ISNUMBER(EP45),COUNT($B45:EP45)=1)</formula>
    </cfRule>
    <cfRule type="expression" dxfId="349" priority="108">
      <formula>AND(ISNUMBER(EP45),COUNT($B45:EP45)&gt;1,EP45&gt;=INDEX($B45:$G45,1,MATCH(TRUE,INDEX(ISNUMBER($B45:$G45),0),0)))</formula>
    </cfRule>
  </conditionalFormatting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20"/>
  <sheetViews>
    <sheetView showGridLines="0" tabSelected="1" zoomScale="246" workbookViewId="0">
      <pane xSplit="1" ySplit="1" topLeftCell="B995" activePane="bottomRight" state="frozen"/>
      <selection activeCell="CP72" sqref="CP72:CP75"/>
      <selection pane="topRight" activeCell="CP72" sqref="CP72:CP75"/>
      <selection pane="bottomLeft" activeCell="CP72" sqref="CP72:CP75"/>
      <selection pane="bottomRight" activeCell="I998" sqref="I998:L1003"/>
    </sheetView>
  </sheetViews>
  <sheetFormatPr baseColWidth="10" defaultColWidth="16.33203125" defaultRowHeight="13"/>
  <cols>
    <col min="1" max="1" width="5.1640625" style="580" customWidth="1"/>
    <col min="2" max="2" width="9.1640625" style="580" customWidth="1"/>
    <col min="3" max="3" width="15.33203125" style="580" customWidth="1"/>
    <col min="4" max="4" width="4.83203125" style="580" customWidth="1"/>
    <col min="5" max="16" width="6.5" style="580" customWidth="1"/>
    <col min="17" max="16384" width="16.33203125" style="580"/>
  </cols>
  <sheetData>
    <row r="1" spans="1:8" ht="18" customHeight="1">
      <c r="A1" s="581" t="s">
        <v>5</v>
      </c>
      <c r="B1" s="287" t="s">
        <v>245</v>
      </c>
      <c r="C1" s="288" t="s">
        <v>246</v>
      </c>
      <c r="D1" s="288" t="s">
        <v>247</v>
      </c>
      <c r="E1" s="288" t="s">
        <v>210</v>
      </c>
      <c r="F1" s="288" t="s">
        <v>166</v>
      </c>
      <c r="G1" s="288" t="s">
        <v>167</v>
      </c>
      <c r="H1" s="288" t="s">
        <v>194</v>
      </c>
    </row>
    <row r="2" spans="1:8" ht="18" customHeight="1">
      <c r="A2" s="1857">
        <v>46211</v>
      </c>
      <c r="B2" s="1843" t="s">
        <v>248</v>
      </c>
      <c r="C2" s="1844"/>
      <c r="D2" s="1845"/>
      <c r="E2" s="289">
        <f t="array" ref="E2">H2/8</f>
        <v>354.51170228571499</v>
      </c>
      <c r="F2" s="289">
        <f t="array" ref="F2">H2/20</f>
        <v>141.804680914286</v>
      </c>
      <c r="G2" s="289">
        <f t="array" ref="G2">H2/30</f>
        <v>94.536453942857335</v>
      </c>
      <c r="H2" s="289">
        <v>2836.0936182857199</v>
      </c>
    </row>
    <row r="3" spans="1:8" ht="18" customHeight="1">
      <c r="A3" s="1858"/>
      <c r="B3" s="1846" t="s">
        <v>249</v>
      </c>
      <c r="C3" s="1847"/>
      <c r="D3" s="1848"/>
      <c r="E3" s="290">
        <f t="array" ref="E3">SUM(E5:E14)</f>
        <v>286.24810000000002</v>
      </c>
      <c r="F3" s="290">
        <f t="array" ref="F3">SUM(F5:F14)</f>
        <v>102.7021</v>
      </c>
      <c r="G3" s="290">
        <f t="array" ref="G3">SUM(G5:G14)</f>
        <v>73.397999999999996</v>
      </c>
      <c r="H3" s="291">
        <f t="array" ref="H3">SUM(E3*4+F3*4+G3*9)</f>
        <v>2216.3827999999999</v>
      </c>
    </row>
    <row r="4" spans="1:8" ht="18" customHeight="1">
      <c r="A4" s="1858"/>
      <c r="B4" s="1846" t="s">
        <v>250</v>
      </c>
      <c r="C4" s="1847"/>
      <c r="D4" s="1848"/>
      <c r="E4" s="292">
        <f t="array" ref="E4">E3*4/$H3</f>
        <v>0.51660408120835455</v>
      </c>
      <c r="F4" s="292">
        <f t="array" ref="F4">F3*4/$H3</f>
        <v>0.18535083380000966</v>
      </c>
      <c r="G4" s="292">
        <f t="array" ref="G4">G3*9/$H3</f>
        <v>0.29804508499163596</v>
      </c>
      <c r="H4" s="293" t="str">
        <f t="array" ref="H4">FIXED(ROUND(E4*10,0),0,TRUE)&amp;":"&amp;FIXED(ROUND(F4*10,0),0,TRUE)&amp;":"&amp;FIXED(ROUND(G4*10,0),0,TRUE)</f>
        <v>5:2:3</v>
      </c>
    </row>
    <row r="5" spans="1:8" ht="18" customHeight="1">
      <c r="A5" s="1858"/>
      <c r="B5" s="294" t="s">
        <v>251</v>
      </c>
      <c r="C5" s="295" t="s">
        <v>252</v>
      </c>
      <c r="D5" s="296">
        <v>22.2</v>
      </c>
      <c r="E5" s="297">
        <f t="array" ref="E5">55*$D5/100</f>
        <v>12.21</v>
      </c>
      <c r="F5" s="297">
        <f t="array" ref="F5">9*$D5/100</f>
        <v>1.9979999999999998</v>
      </c>
      <c r="G5" s="297">
        <f t="array" ref="G5">8.5*$D5/100</f>
        <v>1.8869999999999998</v>
      </c>
      <c r="H5" s="298">
        <f t="array" ref="H5">IF(SUM(E5:G5)=0,"",E5*4+F5*4+G5*9)</f>
        <v>73.814999999999998</v>
      </c>
    </row>
    <row r="6" spans="1:8" ht="18" customHeight="1">
      <c r="A6" s="1858"/>
      <c r="B6" s="299"/>
      <c r="C6" s="295" t="s">
        <v>253</v>
      </c>
      <c r="D6" s="296">
        <v>200</v>
      </c>
      <c r="E6" s="297">
        <v>20</v>
      </c>
      <c r="F6" s="297">
        <v>0</v>
      </c>
      <c r="G6" s="297">
        <v>0</v>
      </c>
      <c r="H6" s="298">
        <f t="array" ref="H6">IF(SUM(E6:G6)=0,"",E6*4+F6*4+G6*9)</f>
        <v>80</v>
      </c>
    </row>
    <row r="7" spans="1:8" ht="18" customHeight="1">
      <c r="A7" s="1858"/>
      <c r="B7" s="300" t="s">
        <v>254</v>
      </c>
      <c r="C7" s="301" t="s">
        <v>255</v>
      </c>
      <c r="D7" s="302">
        <v>207.7</v>
      </c>
      <c r="E7" s="303">
        <f t="array" ref="E7">30.3*2.077</f>
        <v>62.933100000000003</v>
      </c>
      <c r="F7" s="303">
        <f t="array" ref="F7">7.3*2.077</f>
        <v>15.162099999999999</v>
      </c>
      <c r="G7" s="303">
        <f t="array" ref="G7">10*2.077</f>
        <v>20.77</v>
      </c>
      <c r="H7" s="304">
        <f t="array" ref="H7">IF(SUM(E7:G7)=0,"",E7*4+F7*4+G7*9)</f>
        <v>499.31080000000003</v>
      </c>
    </row>
    <row r="8" spans="1:8" ht="18" customHeight="1">
      <c r="A8" s="1858"/>
      <c r="B8" s="305"/>
      <c r="C8" s="301" t="s">
        <v>256</v>
      </c>
      <c r="D8" s="302">
        <v>335</v>
      </c>
      <c r="E8" s="303">
        <f t="array" ref="E8">1.2*3.35</f>
        <v>4.0199999999999996</v>
      </c>
      <c r="F8" s="303">
        <f t="array" ref="F8">3*3.35</f>
        <v>10.050000000000001</v>
      </c>
      <c r="G8" s="303">
        <f t="array" ref="G8">1.6*3.35</f>
        <v>5.36</v>
      </c>
      <c r="H8" s="304">
        <f t="array" ref="H8">IF(SUM(E8:G8)=0,"",E8*4+F8*4+G8*9)</f>
        <v>104.52000000000001</v>
      </c>
    </row>
    <row r="9" spans="1:8" ht="18" customHeight="1">
      <c r="A9" s="1858"/>
      <c r="B9" s="294" t="s">
        <v>251</v>
      </c>
      <c r="C9" s="295" t="s">
        <v>257</v>
      </c>
      <c r="D9" s="296">
        <f t="array" ref="D9">1165-811.5</f>
        <v>353.5</v>
      </c>
      <c r="E9" s="297">
        <f t="array" ref="E9">12.5*3.535</f>
        <v>44.1875</v>
      </c>
      <c r="F9" s="297">
        <f t="array" ref="F9">2.6*3.535</f>
        <v>9.1910000000000007</v>
      </c>
      <c r="G9" s="297">
        <f t="array" ref="G9">2.6*3.535</f>
        <v>9.1910000000000007</v>
      </c>
      <c r="H9" s="298">
        <f t="array" ref="H9">IF(SUM(E9:G9)=0,"",E9*4+F9*4+G9*9)</f>
        <v>296.233</v>
      </c>
    </row>
    <row r="10" spans="1:8" ht="18" customHeight="1">
      <c r="A10" s="1858"/>
      <c r="B10" s="306" t="s">
        <v>258</v>
      </c>
      <c r="C10" s="307" t="s">
        <v>259</v>
      </c>
      <c r="D10" s="308">
        <v>100</v>
      </c>
      <c r="E10" s="309">
        <v>10</v>
      </c>
      <c r="F10" s="309">
        <v>0</v>
      </c>
      <c r="G10" s="309">
        <v>0</v>
      </c>
      <c r="H10" s="310">
        <f t="array" ref="H10">IF(SUM(E10:G10)=0,"",E10*4+F10*4+G10*9)</f>
        <v>40</v>
      </c>
    </row>
    <row r="11" spans="1:8" ht="18" customHeight="1">
      <c r="A11" s="1858"/>
      <c r="B11" s="311"/>
      <c r="C11" s="307" t="s">
        <v>260</v>
      </c>
      <c r="D11" s="307" t="s">
        <v>46</v>
      </c>
      <c r="E11" s="309">
        <v>50</v>
      </c>
      <c r="F11" s="309">
        <v>10</v>
      </c>
      <c r="G11" s="309">
        <v>10</v>
      </c>
      <c r="H11" s="310">
        <f t="array" ref="H11">IF(SUM(E11:G11)=0,"",E11*4+F11*4+G11*9)</f>
        <v>330</v>
      </c>
    </row>
    <row r="12" spans="1:8" ht="18" customHeight="1">
      <c r="A12" s="1858"/>
      <c r="B12" s="294" t="s">
        <v>251</v>
      </c>
      <c r="C12" s="295" t="s">
        <v>252</v>
      </c>
      <c r="D12" s="296">
        <v>22.2</v>
      </c>
      <c r="E12" s="297">
        <f t="array" ref="E12">55*$D12/100</f>
        <v>12.21</v>
      </c>
      <c r="F12" s="297">
        <f t="array" ref="F12">9*$D12/100</f>
        <v>1.9979999999999998</v>
      </c>
      <c r="G12" s="297">
        <f t="array" ref="G12">8.5*$D12/100</f>
        <v>1.8869999999999998</v>
      </c>
      <c r="H12" s="298">
        <f t="array" ref="H12">IF(SUM(E12:G12)=0,"",E12*4+F12*4+G12*9)</f>
        <v>73.814999999999998</v>
      </c>
    </row>
    <row r="13" spans="1:8" ht="18" customHeight="1">
      <c r="A13" s="1858"/>
      <c r="B13" s="299"/>
      <c r="C13" s="295" t="s">
        <v>257</v>
      </c>
      <c r="D13" s="296">
        <f t="array" ref="D13">811.5-646</f>
        <v>165.5</v>
      </c>
      <c r="E13" s="297">
        <f t="array" ref="E13">12.5*1.655</f>
        <v>20.6875</v>
      </c>
      <c r="F13" s="297">
        <f t="array" ref="F13">2.6*1.655</f>
        <v>4.3029999999999999</v>
      </c>
      <c r="G13" s="297">
        <f t="array" ref="G13">2.6*1.655</f>
        <v>4.3029999999999999</v>
      </c>
      <c r="H13" s="298">
        <f t="array" ref="H13">IF(SUM(E13:G13)=0,"",E13*4+F13*4+G13*9)</f>
        <v>138.68899999999999</v>
      </c>
    </row>
    <row r="14" spans="1:8" ht="18" customHeight="1">
      <c r="A14" s="1859"/>
      <c r="B14" s="312" t="s">
        <v>261</v>
      </c>
      <c r="C14" s="313" t="s">
        <v>262</v>
      </c>
      <c r="D14" s="313" t="s">
        <v>46</v>
      </c>
      <c r="E14" s="314">
        <v>50</v>
      </c>
      <c r="F14" s="314">
        <v>50</v>
      </c>
      <c r="G14" s="314">
        <v>20</v>
      </c>
      <c r="H14" s="315">
        <f t="array" ref="H14">IF(SUM(E14:G14)=0,"",E14*4+F14*4+G14*9)</f>
        <v>580</v>
      </c>
    </row>
    <row r="15" spans="1:8" ht="18" customHeight="1">
      <c r="A15" s="1857">
        <v>46212</v>
      </c>
      <c r="B15" s="1843" t="s">
        <v>248</v>
      </c>
      <c r="C15" s="1844"/>
      <c r="D15" s="1845"/>
      <c r="E15" s="289">
        <f t="array" ref="E15">H15/8</f>
        <v>382.40248885714249</v>
      </c>
      <c r="F15" s="289">
        <f t="array" ref="F15">H15/20</f>
        <v>152.96099554285701</v>
      </c>
      <c r="G15" s="289">
        <f t="array" ref="G15">H15/30</f>
        <v>101.97399702857133</v>
      </c>
      <c r="H15" s="289">
        <v>3059.2199108571399</v>
      </c>
    </row>
    <row r="16" spans="1:8" ht="18" customHeight="1">
      <c r="A16" s="1858"/>
      <c r="B16" s="1846" t="s">
        <v>249</v>
      </c>
      <c r="C16" s="1847"/>
      <c r="D16" s="1848"/>
      <c r="E16" s="290">
        <f t="array" ref="E16">SUM(E18:E31)</f>
        <v>443.84710000000001</v>
      </c>
      <c r="F16" s="290">
        <f t="array" ref="F16">SUM(F18:F31)</f>
        <v>122.07859999999999</v>
      </c>
      <c r="G16" s="290">
        <f t="array" ref="G16">SUM(G18:G31)</f>
        <v>100.58699999999997</v>
      </c>
      <c r="H16" s="291">
        <f t="array" ref="H16">SUM(E16*4+F16*4+G16*9)</f>
        <v>3168.9857999999999</v>
      </c>
    </row>
    <row r="17" spans="1:8" ht="18" customHeight="1">
      <c r="A17" s="1858"/>
      <c r="B17" s="1846" t="s">
        <v>250</v>
      </c>
      <c r="C17" s="1847"/>
      <c r="D17" s="1848"/>
      <c r="E17" s="292">
        <f t="array" ref="E17">E16*4/$H16</f>
        <v>0.56023867320579346</v>
      </c>
      <c r="F17" s="292">
        <f t="array" ref="F17">F16*4/$H16</f>
        <v>0.15409169709753828</v>
      </c>
      <c r="G17" s="292">
        <f t="array" ref="G17">G16*9/$H16</f>
        <v>0.2856696296966682</v>
      </c>
      <c r="H17" s="293" t="str">
        <f t="array" ref="H17">FIXED(ROUND(E17*10,0),0,TRUE)&amp;":"&amp;FIXED(ROUND(F17*10,0),0,TRUE)&amp;":"&amp;FIXED(ROUND(G17*10,0),0,TRUE)</f>
        <v>6:2:3</v>
      </c>
    </row>
    <row r="18" spans="1:8" ht="18" customHeight="1">
      <c r="A18" s="1858"/>
      <c r="B18" s="294" t="s">
        <v>251</v>
      </c>
      <c r="C18" s="295" t="s">
        <v>259</v>
      </c>
      <c r="D18" s="296">
        <v>100</v>
      </c>
      <c r="E18" s="297">
        <v>10</v>
      </c>
      <c r="F18" s="297">
        <v>0</v>
      </c>
      <c r="G18" s="297">
        <v>0</v>
      </c>
      <c r="H18" s="298">
        <f t="array" ref="H18">IF(SUM(E18:G18)=0,"",E18*4+F18*4+G18*9)</f>
        <v>40</v>
      </c>
    </row>
    <row r="19" spans="1:8" ht="18" customHeight="1">
      <c r="A19" s="1858"/>
      <c r="B19" s="300" t="s">
        <v>254</v>
      </c>
      <c r="C19" s="301" t="s">
        <v>263</v>
      </c>
      <c r="D19" s="301" t="s">
        <v>46</v>
      </c>
      <c r="E19" s="303">
        <f t="array" ref="E19">30.3*2.077</f>
        <v>62.933100000000003</v>
      </c>
      <c r="F19" s="303">
        <f t="array" ref="F19">7.3*2.077</f>
        <v>15.162099999999999</v>
      </c>
      <c r="G19" s="303">
        <f t="array" ref="G19">10*2.077</f>
        <v>20.77</v>
      </c>
      <c r="H19" s="304">
        <f t="array" ref="H19">IF(SUM(E19:G19)=0,"",E19*4+F19*4+G19*9)</f>
        <v>499.31080000000003</v>
      </c>
    </row>
    <row r="20" spans="1:8" ht="18" customHeight="1">
      <c r="A20" s="1858"/>
      <c r="B20" s="305"/>
      <c r="C20" s="301" t="s">
        <v>256</v>
      </c>
      <c r="D20" s="301" t="s">
        <v>46</v>
      </c>
      <c r="E20" s="303">
        <v>2</v>
      </c>
      <c r="F20" s="303">
        <v>5</v>
      </c>
      <c r="G20" s="303">
        <v>2.5</v>
      </c>
      <c r="H20" s="304">
        <f t="array" ref="H20">IF(SUM(E20:G20)=0,"",E20*4+F20*4+G20*9)</f>
        <v>50.5</v>
      </c>
    </row>
    <row r="21" spans="1:8" ht="18" customHeight="1">
      <c r="A21" s="1858"/>
      <c r="B21" s="294" t="s">
        <v>251</v>
      </c>
      <c r="C21" s="295" t="s">
        <v>264</v>
      </c>
      <c r="D21" s="295" t="s">
        <v>46</v>
      </c>
      <c r="E21" s="297">
        <v>57</v>
      </c>
      <c r="F21" s="297">
        <v>19.8</v>
      </c>
      <c r="G21" s="297">
        <v>10</v>
      </c>
      <c r="H21" s="298">
        <f t="array" ref="H21">IF(SUM(E21:G21)=0,"",E21*4+F21*4+G21*9)</f>
        <v>397.2</v>
      </c>
    </row>
    <row r="22" spans="1:8" ht="18" customHeight="1">
      <c r="A22" s="1858"/>
      <c r="B22" s="306" t="s">
        <v>258</v>
      </c>
      <c r="C22" s="307" t="s">
        <v>265</v>
      </c>
      <c r="D22" s="308">
        <v>330</v>
      </c>
      <c r="E22" s="309">
        <v>24</v>
      </c>
      <c r="F22" s="309">
        <v>0</v>
      </c>
      <c r="G22" s="309">
        <v>0</v>
      </c>
      <c r="H22" s="310">
        <f t="array" ref="H22">IF(SUM(E22:G22)=0,"",E22*4+F22*4+G22*9)</f>
        <v>96</v>
      </c>
    </row>
    <row r="23" spans="1:8" ht="18" customHeight="1">
      <c r="A23" s="1858"/>
      <c r="B23" s="311"/>
      <c r="C23" s="307" t="s">
        <v>266</v>
      </c>
      <c r="D23" s="308">
        <v>433.5</v>
      </c>
      <c r="E23" s="309">
        <v>112.2765</v>
      </c>
      <c r="F23" s="309">
        <v>11.271000000000001</v>
      </c>
      <c r="G23" s="309">
        <v>1.3005</v>
      </c>
      <c r="H23" s="310">
        <f t="array" ref="H23">IF(SUM(E23:G23)=0,"",E23*4+F23*4+G23*9)</f>
        <v>505.89449999999999</v>
      </c>
    </row>
    <row r="24" spans="1:8" ht="18" customHeight="1">
      <c r="A24" s="1858"/>
      <c r="B24" s="311"/>
      <c r="C24" s="307" t="s">
        <v>267</v>
      </c>
      <c r="D24" s="308">
        <v>45</v>
      </c>
      <c r="E24" s="309">
        <v>0.67500000000000004</v>
      </c>
      <c r="F24" s="309">
        <v>3.2850000000000001</v>
      </c>
      <c r="G24" s="309">
        <v>20.114999999999998</v>
      </c>
      <c r="H24" s="310">
        <f t="array" ref="H24">IF(SUM(E24:G24)=0,"",E24*4+F24*4+G24*9)</f>
        <v>196.875</v>
      </c>
    </row>
    <row r="25" spans="1:8" ht="18" customHeight="1">
      <c r="A25" s="1858"/>
      <c r="B25" s="311"/>
      <c r="C25" s="307" t="s">
        <v>268</v>
      </c>
      <c r="D25" s="308">
        <v>43</v>
      </c>
      <c r="E25" s="309">
        <v>5.9340000000000002</v>
      </c>
      <c r="F25" s="309">
        <v>6.4930000000000003</v>
      </c>
      <c r="G25" s="309">
        <v>4.7729999999999997</v>
      </c>
      <c r="H25" s="310">
        <f t="array" ref="H25">IF(SUM(E25:G25)=0,"",E25*4+F25*4+G25*9)</f>
        <v>92.664999999999992</v>
      </c>
    </row>
    <row r="26" spans="1:8" ht="18" customHeight="1">
      <c r="A26" s="1858"/>
      <c r="B26" s="316" t="s">
        <v>261</v>
      </c>
      <c r="C26" s="317" t="s">
        <v>269</v>
      </c>
      <c r="D26" s="318">
        <f t="array" ref="D26">78.8-22.4</f>
        <v>56.4</v>
      </c>
      <c r="E26" s="319">
        <v>9.3000000000000007</v>
      </c>
      <c r="F26" s="319">
        <v>7.1</v>
      </c>
      <c r="G26" s="319">
        <v>7.1</v>
      </c>
      <c r="H26" s="320">
        <f t="array" ref="H26">IF(SUM(E26:G26)=0,"",E26*4+F26*4+G26*9)</f>
        <v>129.5</v>
      </c>
    </row>
    <row r="27" spans="1:8" ht="18" customHeight="1">
      <c r="A27" s="1858"/>
      <c r="B27" s="321"/>
      <c r="C27" s="317" t="s">
        <v>270</v>
      </c>
      <c r="D27" s="318">
        <v>200</v>
      </c>
      <c r="E27" s="319">
        <v>22</v>
      </c>
      <c r="F27" s="319">
        <v>0</v>
      </c>
      <c r="G27" s="319">
        <v>0</v>
      </c>
      <c r="H27" s="320">
        <f t="array" ref="H27">IF(SUM(E27:G27)=0,"",E27*4+F27*4+G27*9)</f>
        <v>88</v>
      </c>
    </row>
    <row r="28" spans="1:8" ht="18" customHeight="1">
      <c r="A28" s="1858"/>
      <c r="B28" s="321"/>
      <c r="C28" s="317" t="s">
        <v>271</v>
      </c>
      <c r="D28" s="318">
        <f t="array" ref="D28">174.6-121</f>
        <v>53.599999999999994</v>
      </c>
      <c r="E28" s="319">
        <v>13.4</v>
      </c>
      <c r="F28" s="319">
        <v>1.6</v>
      </c>
      <c r="G28" s="319">
        <v>2.7</v>
      </c>
      <c r="H28" s="320">
        <f t="array" ref="H28">IF(SUM(E28:G28)=0,"",E28*4+F28*4+G28*9)</f>
        <v>84.3</v>
      </c>
    </row>
    <row r="29" spans="1:8" ht="18" customHeight="1">
      <c r="A29" s="1858"/>
      <c r="B29" s="321"/>
      <c r="C29" s="317" t="s">
        <v>272</v>
      </c>
      <c r="D29" s="318">
        <v>195.4</v>
      </c>
      <c r="E29" s="319">
        <v>47.9</v>
      </c>
      <c r="F29" s="319">
        <v>26.4</v>
      </c>
      <c r="G29" s="319">
        <v>24.4</v>
      </c>
      <c r="H29" s="320">
        <f t="array" ref="H29">IF(SUM(E29:G29)=0,"",E29*4+F29*4+G29*9)</f>
        <v>516.79999999999995</v>
      </c>
    </row>
    <row r="30" spans="1:8" ht="18" customHeight="1">
      <c r="A30" s="1858"/>
      <c r="B30" s="294" t="s">
        <v>251</v>
      </c>
      <c r="C30" s="295" t="s">
        <v>266</v>
      </c>
      <c r="D30" s="296">
        <f t="array" ref="D30">817.5-541</f>
        <v>276.5</v>
      </c>
      <c r="E30" s="297">
        <v>71.613500000000002</v>
      </c>
      <c r="F30" s="297">
        <v>7.1890000000000001</v>
      </c>
      <c r="G30" s="297">
        <v>0.82950000000000002</v>
      </c>
      <c r="H30" s="298">
        <f t="array" ref="H30">IF(SUM(E30:G30)=0,"",E30*4+F30*4+G30*9)</f>
        <v>322.67550000000006</v>
      </c>
    </row>
    <row r="31" spans="1:8" ht="18" customHeight="1">
      <c r="A31" s="1859"/>
      <c r="B31" s="322"/>
      <c r="C31" s="323" t="s">
        <v>273</v>
      </c>
      <c r="D31" s="324">
        <f t="array" ref="D31">1038-D30-60-541</f>
        <v>160.5</v>
      </c>
      <c r="E31" s="325">
        <v>4.8150000000000004</v>
      </c>
      <c r="F31" s="325">
        <v>18.778500000000001</v>
      </c>
      <c r="G31" s="325">
        <v>6.0990000000000002</v>
      </c>
      <c r="H31" s="326">
        <f t="array" ref="H31">IF(SUM(E31:G31)=0,"",E31*4+F31*4+G31*9)</f>
        <v>149.26500000000001</v>
      </c>
    </row>
    <row r="32" spans="1:8" ht="18" customHeight="1">
      <c r="A32" s="1857">
        <v>46213</v>
      </c>
      <c r="B32" s="1843" t="s">
        <v>248</v>
      </c>
      <c r="C32" s="1844"/>
      <c r="D32" s="1845"/>
      <c r="E32" s="289">
        <f t="array" ref="E32">H32/8</f>
        <v>319.60115485714249</v>
      </c>
      <c r="F32" s="289">
        <f t="array" ref="F32">H32/20</f>
        <v>127.84046194285699</v>
      </c>
      <c r="G32" s="289">
        <f t="array" ref="G32">H32/30</f>
        <v>85.226974628571327</v>
      </c>
      <c r="H32" s="289">
        <v>2556.8092388571399</v>
      </c>
    </row>
    <row r="33" spans="1:8" ht="18" customHeight="1">
      <c r="A33" s="1858"/>
      <c r="B33" s="1846" t="s">
        <v>249</v>
      </c>
      <c r="C33" s="1847"/>
      <c r="D33" s="1848"/>
      <c r="E33" s="290">
        <f t="array" ref="E33">SUM(E35:E44)</f>
        <v>283.08119999999997</v>
      </c>
      <c r="F33" s="290">
        <f t="array" ref="F33">SUM(F35:F44)</f>
        <v>78.755099999999999</v>
      </c>
      <c r="G33" s="290">
        <f t="array" ref="G33">SUM(G35:G44)</f>
        <v>42.416200000000003</v>
      </c>
      <c r="H33" s="291">
        <f t="array" ref="H33">SUM(E33*4+F33*4+G33*9)</f>
        <v>1829.0909999999999</v>
      </c>
    </row>
    <row r="34" spans="1:8" ht="18" customHeight="1">
      <c r="A34" s="1858"/>
      <c r="B34" s="1846" t="s">
        <v>250</v>
      </c>
      <c r="C34" s="1847"/>
      <c r="D34" s="1848"/>
      <c r="E34" s="292">
        <f t="array" ref="E34">E33*4/$H33</f>
        <v>0.61906422370456138</v>
      </c>
      <c r="F34" s="292">
        <f t="array" ref="F34">F33*4/$H33</f>
        <v>0.17222784432267177</v>
      </c>
      <c r="G34" s="292">
        <f t="array" ref="G34">G33*9/$H33</f>
        <v>0.20870793197276682</v>
      </c>
      <c r="H34" s="293" t="str">
        <f t="array" ref="H34">FIXED(ROUND(E34*10,0),0,TRUE)&amp;":"&amp;FIXED(ROUND(F34*10,0),0,TRUE)&amp;":"&amp;FIXED(ROUND(G34*10,0),0,TRUE)</f>
        <v>6:2:2</v>
      </c>
    </row>
    <row r="35" spans="1:8" ht="18" customHeight="1">
      <c r="A35" s="1858"/>
      <c r="B35" s="306" t="s">
        <v>258</v>
      </c>
      <c r="C35" s="307" t="s">
        <v>266</v>
      </c>
      <c r="D35" s="308">
        <v>388</v>
      </c>
      <c r="E35" s="309">
        <v>100.492</v>
      </c>
      <c r="F35" s="309">
        <v>10.087999999999999</v>
      </c>
      <c r="G35" s="309">
        <v>1.1639999999999999</v>
      </c>
      <c r="H35" s="310">
        <f t="array" ref="H35">IF(SUM(E35:G35)=0,"",E35*4+F35*4+G35*9)</f>
        <v>452.79599999999999</v>
      </c>
    </row>
    <row r="36" spans="1:8" ht="18" customHeight="1">
      <c r="A36" s="1858"/>
      <c r="B36" s="311"/>
      <c r="C36" s="307" t="s">
        <v>274</v>
      </c>
      <c r="D36" s="308">
        <v>80.099999999999994</v>
      </c>
      <c r="E36" s="309">
        <v>4.9661999999999997</v>
      </c>
      <c r="F36" s="309">
        <v>13.2966</v>
      </c>
      <c r="G36" s="309">
        <v>0.96120000000000005</v>
      </c>
      <c r="H36" s="310">
        <f t="array" ref="H36">IF(SUM(E36:G36)=0,"",E36*4+F36*4+G36*9)</f>
        <v>81.701999999999998</v>
      </c>
    </row>
    <row r="37" spans="1:8" ht="18" customHeight="1">
      <c r="A37" s="1858"/>
      <c r="B37" s="294" t="s">
        <v>251</v>
      </c>
      <c r="C37" s="295" t="s">
        <v>275</v>
      </c>
      <c r="D37" s="296">
        <v>47</v>
      </c>
      <c r="E37" s="297">
        <v>25</v>
      </c>
      <c r="F37" s="297">
        <v>4</v>
      </c>
      <c r="G37" s="297">
        <v>10</v>
      </c>
      <c r="H37" s="298">
        <f t="array" ref="H37">IF(SUM(E37:G37)=0,"",E37*4+F37*4+G37*9)</f>
        <v>206</v>
      </c>
    </row>
    <row r="38" spans="1:8" ht="18" customHeight="1">
      <c r="A38" s="1858"/>
      <c r="B38" s="327"/>
      <c r="C38" s="295" t="s">
        <v>276</v>
      </c>
      <c r="D38" s="296">
        <v>200</v>
      </c>
      <c r="E38" s="297">
        <v>11</v>
      </c>
      <c r="F38" s="297">
        <v>7.6</v>
      </c>
      <c r="G38" s="297">
        <v>8.4</v>
      </c>
      <c r="H38" s="298">
        <f t="array" ref="H38">IF(SUM(E38:G38)=0,"",E38*4+F38*4+G38*9)</f>
        <v>150</v>
      </c>
    </row>
    <row r="39" spans="1:8" ht="18" customHeight="1">
      <c r="A39" s="1858"/>
      <c r="B39" s="327"/>
      <c r="C39" s="295" t="s">
        <v>277</v>
      </c>
      <c r="D39" s="296">
        <v>230</v>
      </c>
      <c r="E39" s="297">
        <v>25.3</v>
      </c>
      <c r="F39" s="297">
        <v>1.38</v>
      </c>
      <c r="G39" s="297">
        <v>0.23</v>
      </c>
      <c r="H39" s="298">
        <f t="array" ref="H39">IF(SUM(E39:G39)=0,"",E39*4+F39*4+G39*9)</f>
        <v>108.78999999999999</v>
      </c>
    </row>
    <row r="40" spans="1:8" ht="18" customHeight="1">
      <c r="A40" s="1858"/>
      <c r="B40" s="316" t="s">
        <v>261</v>
      </c>
      <c r="C40" s="317" t="s">
        <v>278</v>
      </c>
      <c r="D40" s="318">
        <v>309</v>
      </c>
      <c r="E40" s="319">
        <v>18.849</v>
      </c>
      <c r="F40" s="319">
        <v>8.9610000000000003</v>
      </c>
      <c r="G40" s="319">
        <v>9.5790000000000006</v>
      </c>
      <c r="H40" s="320">
        <f t="array" ref="H40">IF(SUM(E40:G40)=0,"",E40*4+F40*4+G40*9)</f>
        <v>197.45100000000002</v>
      </c>
    </row>
    <row r="41" spans="1:8" ht="18" customHeight="1">
      <c r="A41" s="1858"/>
      <c r="B41" s="321"/>
      <c r="C41" s="317" t="s">
        <v>279</v>
      </c>
      <c r="D41" s="318">
        <v>70</v>
      </c>
      <c r="E41" s="319">
        <v>0.7</v>
      </c>
      <c r="F41" s="319">
        <v>13.23</v>
      </c>
      <c r="G41" s="319">
        <v>0.7</v>
      </c>
      <c r="H41" s="320">
        <f t="array" ref="H41">IF(SUM(E41:G41)=0,"",E41*4+F41*4+G41*9)</f>
        <v>62.019999999999996</v>
      </c>
    </row>
    <row r="42" spans="1:8" ht="18" customHeight="1">
      <c r="A42" s="1858"/>
      <c r="B42" s="321"/>
      <c r="C42" s="317" t="s">
        <v>273</v>
      </c>
      <c r="D42" s="318">
        <v>20</v>
      </c>
      <c r="E42" s="319">
        <v>0.6</v>
      </c>
      <c r="F42" s="319">
        <v>2.34</v>
      </c>
      <c r="G42" s="319">
        <v>0.76</v>
      </c>
      <c r="H42" s="320">
        <f t="array" ref="H42">IF(SUM(E42:G42)=0,"",E42*4+F42*4+G42*9)</f>
        <v>18.600000000000001</v>
      </c>
    </row>
    <row r="43" spans="1:8" ht="18" customHeight="1">
      <c r="A43" s="1858"/>
      <c r="B43" s="294" t="s">
        <v>251</v>
      </c>
      <c r="C43" s="295" t="s">
        <v>280</v>
      </c>
      <c r="D43" s="296">
        <v>25</v>
      </c>
      <c r="E43" s="297">
        <v>0.3</v>
      </c>
      <c r="F43" s="297">
        <v>1.46</v>
      </c>
      <c r="G43" s="297">
        <v>8.94</v>
      </c>
      <c r="H43" s="298">
        <f t="array" ref="H43">IF(SUM(E43:G43)=0,"",E43*4+F43*4+G43*9)</f>
        <v>87.5</v>
      </c>
    </row>
    <row r="44" spans="1:8" ht="18" customHeight="1">
      <c r="A44" s="1859"/>
      <c r="B44" s="328"/>
      <c r="C44" s="323" t="s">
        <v>281</v>
      </c>
      <c r="D44" s="324">
        <v>420.5</v>
      </c>
      <c r="E44" s="325">
        <v>95.873999999999995</v>
      </c>
      <c r="F44" s="325">
        <v>16.3995</v>
      </c>
      <c r="G44" s="325">
        <v>1.6819999999999999</v>
      </c>
      <c r="H44" s="326">
        <f t="array" ref="H44">IF(SUM(E44:G44)=0,"",E44*4+F44*4+G44*9)</f>
        <v>464.23199999999997</v>
      </c>
    </row>
    <row r="45" spans="1:8" ht="18" customHeight="1">
      <c r="A45" s="1857">
        <v>46214</v>
      </c>
      <c r="B45" s="1843" t="s">
        <v>248</v>
      </c>
      <c r="C45" s="1844"/>
      <c r="D45" s="1845"/>
      <c r="E45" s="289">
        <f t="array" ref="E45">H45/8</f>
        <v>309.80356865024623</v>
      </c>
      <c r="F45" s="289">
        <f t="array" ref="F45">H45/20</f>
        <v>123.9214274600985</v>
      </c>
      <c r="G45" s="289">
        <f t="array" ref="G45">H45/30</f>
        <v>82.614284973398995</v>
      </c>
      <c r="H45" s="289">
        <v>2478.4285492019699</v>
      </c>
    </row>
    <row r="46" spans="1:8" ht="18" customHeight="1">
      <c r="A46" s="1858"/>
      <c r="B46" s="1846" t="s">
        <v>249</v>
      </c>
      <c r="C46" s="1847"/>
      <c r="D46" s="1848"/>
      <c r="E46" s="290">
        <f t="array" ref="E46">SUM(E48:E59)</f>
        <v>288.01440000000002</v>
      </c>
      <c r="F46" s="290">
        <f t="array" ref="F46">SUM(F48:F59)</f>
        <v>81.108800000000002</v>
      </c>
      <c r="G46" s="290">
        <f t="array" ref="G46">SUM(G48:G59)</f>
        <v>96.026600000000002</v>
      </c>
      <c r="H46" s="291">
        <f t="array" ref="H46">SUM(E46*4+F46*4+G46*9)</f>
        <v>2340.7321999999999</v>
      </c>
    </row>
    <row r="47" spans="1:8" ht="18" customHeight="1">
      <c r="A47" s="1858"/>
      <c r="B47" s="1846" t="s">
        <v>250</v>
      </c>
      <c r="C47" s="1847"/>
      <c r="D47" s="1848"/>
      <c r="E47" s="292">
        <f t="array" ref="E47">E46*4/$H46</f>
        <v>0.49217830215690633</v>
      </c>
      <c r="F47" s="292">
        <f t="array" ref="F47">F46*4/$H46</f>
        <v>0.13860415129932421</v>
      </c>
      <c r="G47" s="292">
        <f t="array" ref="G47">G46*9/$H46</f>
        <v>0.36921754654376954</v>
      </c>
      <c r="H47" s="293" t="str">
        <f t="array" ref="H47">FIXED(ROUND(E47*10,0),0,TRUE)&amp;":"&amp;FIXED(ROUND(F47*10,0),0,TRUE)&amp;":"&amp;FIXED(ROUND(G47*10,0),0,TRUE)</f>
        <v>5:1:4</v>
      </c>
    </row>
    <row r="48" spans="1:8" ht="18" customHeight="1">
      <c r="A48" s="1858"/>
      <c r="B48" s="300" t="s">
        <v>254</v>
      </c>
      <c r="C48" s="301" t="s">
        <v>280</v>
      </c>
      <c r="D48" s="302">
        <v>25</v>
      </c>
      <c r="E48" s="303">
        <v>0.75</v>
      </c>
      <c r="F48" s="303">
        <v>2.9249999999999998</v>
      </c>
      <c r="G48" s="303">
        <v>0.95</v>
      </c>
      <c r="H48" s="304">
        <f t="array" ref="H48">IF(SUM(E48:G48)=0,"",E48*4+F48*4+G48*9)</f>
        <v>23.25</v>
      </c>
    </row>
    <row r="49" spans="1:8" ht="18" customHeight="1">
      <c r="A49" s="1858"/>
      <c r="B49" s="305"/>
      <c r="C49" s="301" t="s">
        <v>281</v>
      </c>
      <c r="D49" s="302">
        <v>420.5</v>
      </c>
      <c r="E49" s="303">
        <v>95.873999999999995</v>
      </c>
      <c r="F49" s="303">
        <v>16.3995</v>
      </c>
      <c r="G49" s="303">
        <v>1.6819999999999999</v>
      </c>
      <c r="H49" s="304">
        <f t="array" ref="H49">IF(SUM(E49:G49)=0,"",E49*4+F49*4+G49*9)</f>
        <v>464.23199999999997</v>
      </c>
    </row>
    <row r="50" spans="1:8" ht="18" customHeight="1">
      <c r="A50" s="1858"/>
      <c r="B50" s="294" t="s">
        <v>251</v>
      </c>
      <c r="C50" s="295" t="s">
        <v>282</v>
      </c>
      <c r="D50" s="296">
        <v>62.2</v>
      </c>
      <c r="E50" s="297">
        <v>30.602399999999999</v>
      </c>
      <c r="F50" s="297">
        <v>5.5358000000000001</v>
      </c>
      <c r="G50" s="297">
        <v>9.8276000000000003</v>
      </c>
      <c r="H50" s="298">
        <f t="array" ref="H50">IF(SUM(E50:G50)=0,"",E50*4+F50*4+G50*9)</f>
        <v>233.00119999999998</v>
      </c>
    </row>
    <row r="51" spans="1:8" ht="18" customHeight="1">
      <c r="A51" s="1858"/>
      <c r="B51" s="299"/>
      <c r="C51" s="295" t="s">
        <v>276</v>
      </c>
      <c r="D51" s="296">
        <v>200</v>
      </c>
      <c r="E51" s="297">
        <v>11</v>
      </c>
      <c r="F51" s="297">
        <v>7.6</v>
      </c>
      <c r="G51" s="297">
        <v>8.4</v>
      </c>
      <c r="H51" s="298">
        <f t="array" ref="H51">IF(SUM(E51:G51)=0,"",E51*4+F51*4+G51*9)</f>
        <v>150</v>
      </c>
    </row>
    <row r="52" spans="1:8" ht="18" customHeight="1">
      <c r="A52" s="1858"/>
      <c r="B52" s="306" t="s">
        <v>258</v>
      </c>
      <c r="C52" s="307" t="s">
        <v>283</v>
      </c>
      <c r="D52" s="308">
        <v>85</v>
      </c>
      <c r="E52" s="309">
        <v>1.2749999999999999</v>
      </c>
      <c r="F52" s="309">
        <v>6.2050000000000001</v>
      </c>
      <c r="G52" s="309">
        <v>37.994999999999997</v>
      </c>
      <c r="H52" s="310">
        <f t="array" ref="H52">IF(SUM(E52:G52)=0,"",E52*4+F52*4+G52*9)</f>
        <v>371.875</v>
      </c>
    </row>
    <row r="53" spans="1:8" ht="18" customHeight="1">
      <c r="A53" s="1858"/>
      <c r="B53" s="311"/>
      <c r="C53" s="307" t="s">
        <v>266</v>
      </c>
      <c r="D53" s="308">
        <v>274.5</v>
      </c>
      <c r="E53" s="309">
        <v>71.095500000000001</v>
      </c>
      <c r="F53" s="309">
        <v>7.1369999999999996</v>
      </c>
      <c r="G53" s="309">
        <v>0.82350000000000001</v>
      </c>
      <c r="H53" s="310">
        <f t="array" ref="H53">IF(SUM(E53:G53)=0,"",E53*4+F53*4+G53*9)</f>
        <v>320.3415</v>
      </c>
    </row>
    <row r="54" spans="1:8" ht="18" customHeight="1">
      <c r="A54" s="1858"/>
      <c r="B54" s="311"/>
      <c r="C54" s="307" t="s">
        <v>284</v>
      </c>
      <c r="D54" s="308">
        <v>60</v>
      </c>
      <c r="E54" s="309">
        <v>8.2799999999999994</v>
      </c>
      <c r="F54" s="309">
        <v>9.06</v>
      </c>
      <c r="G54" s="309">
        <v>6.66</v>
      </c>
      <c r="H54" s="310">
        <f t="array" ref="H54">IF(SUM(E54:G54)=0,"",E54*4+F54*4+G54*9)</f>
        <v>129.30000000000001</v>
      </c>
    </row>
    <row r="55" spans="1:8" ht="18" customHeight="1">
      <c r="A55" s="1858"/>
      <c r="B55" s="311"/>
      <c r="C55" s="307" t="s">
        <v>273</v>
      </c>
      <c r="D55" s="308">
        <v>7</v>
      </c>
      <c r="E55" s="309">
        <v>0.21</v>
      </c>
      <c r="F55" s="309">
        <v>0.81899999999999995</v>
      </c>
      <c r="G55" s="309">
        <v>0.26600000000000001</v>
      </c>
      <c r="H55" s="310">
        <f t="array" ref="H55">IF(SUM(E55:G55)=0,"",E55*4+F55*4+G55*9)</f>
        <v>6.51</v>
      </c>
    </row>
    <row r="56" spans="1:8" ht="18" customHeight="1">
      <c r="A56" s="1858"/>
      <c r="B56" s="294" t="s">
        <v>251</v>
      </c>
      <c r="C56" s="295" t="s">
        <v>282</v>
      </c>
      <c r="D56" s="296">
        <v>47</v>
      </c>
      <c r="E56" s="297">
        <v>25</v>
      </c>
      <c r="F56" s="297">
        <v>4</v>
      </c>
      <c r="G56" s="297">
        <v>10</v>
      </c>
      <c r="H56" s="298">
        <f t="array" ref="H56">IF(SUM(E56:G56)=0,"",E56*4+F56*4+G56*9)</f>
        <v>206</v>
      </c>
    </row>
    <row r="57" spans="1:8" ht="18" customHeight="1">
      <c r="A57" s="1858"/>
      <c r="B57" s="299"/>
      <c r="C57" s="295" t="s">
        <v>285</v>
      </c>
      <c r="D57" s="296">
        <v>60</v>
      </c>
      <c r="E57" s="297">
        <f t="array" ref="E57">12.5/5*3</f>
        <v>7.5</v>
      </c>
      <c r="F57" s="297">
        <v>0</v>
      </c>
      <c r="G57" s="297">
        <v>0</v>
      </c>
      <c r="H57" s="298">
        <f t="array" ref="H57">IF(SUM(E57:G57)=0,"",E57*4+F57*4+G57*9)</f>
        <v>30</v>
      </c>
    </row>
    <row r="58" spans="1:8" ht="18" customHeight="1">
      <c r="A58" s="1858"/>
      <c r="B58" s="316" t="s">
        <v>261</v>
      </c>
      <c r="C58" s="317" t="s">
        <v>278</v>
      </c>
      <c r="D58" s="318">
        <v>577.5</v>
      </c>
      <c r="E58" s="319">
        <v>35.227499999999999</v>
      </c>
      <c r="F58" s="319">
        <v>16.747499999999999</v>
      </c>
      <c r="G58" s="319">
        <v>17.9025</v>
      </c>
      <c r="H58" s="320">
        <f t="array" ref="H58">IF(SUM(E58:G58)=0,"",E58*4+F58*4+G58*9)</f>
        <v>369.02249999999998</v>
      </c>
    </row>
    <row r="59" spans="1:8" ht="18" customHeight="1">
      <c r="A59" s="1859"/>
      <c r="B59" s="329"/>
      <c r="C59" s="313" t="s">
        <v>273</v>
      </c>
      <c r="D59" s="330">
        <v>40</v>
      </c>
      <c r="E59" s="314">
        <v>1.2</v>
      </c>
      <c r="F59" s="314">
        <v>4.68</v>
      </c>
      <c r="G59" s="314">
        <v>1.52</v>
      </c>
      <c r="H59" s="315">
        <f t="array" ref="H59">IF(SUM(E59:G59)=0,"",E59*4+F59*4+G59*9)</f>
        <v>37.200000000000003</v>
      </c>
    </row>
    <row r="60" spans="1:8" ht="18" customHeight="1">
      <c r="A60" s="1863">
        <v>46215</v>
      </c>
      <c r="B60" s="1843" t="s">
        <v>248</v>
      </c>
      <c r="C60" s="1844"/>
      <c r="D60" s="1845"/>
      <c r="E60" s="289">
        <f t="array" ref="E60">H60/8</f>
        <v>309.80356865024623</v>
      </c>
      <c r="F60" s="289">
        <f t="array" ref="F60">H60/20</f>
        <v>123.9214274600985</v>
      </c>
      <c r="G60" s="289">
        <f t="array" ref="G60">H60/30</f>
        <v>82.614284973398995</v>
      </c>
      <c r="H60" s="289">
        <v>2478.4285492019699</v>
      </c>
    </row>
    <row r="61" spans="1:8" ht="18" customHeight="1">
      <c r="A61" s="1858"/>
      <c r="B61" s="1846" t="s">
        <v>249</v>
      </c>
      <c r="C61" s="1847"/>
      <c r="D61" s="1848"/>
      <c r="E61" s="290">
        <f t="array" ref="E61">SUM(E63:E76)</f>
        <v>363.92489999999998</v>
      </c>
      <c r="F61" s="290">
        <f t="array" ref="F61">SUM(F63:F76)</f>
        <v>83.6648</v>
      </c>
      <c r="G61" s="290">
        <f t="array" ref="G61">SUM(G63:G76)</f>
        <v>76.237999999999985</v>
      </c>
      <c r="H61" s="291">
        <f t="array" ref="H61">SUM(E61*4+F61*4+G61*9)</f>
        <v>2476.5007999999998</v>
      </c>
    </row>
    <row r="62" spans="1:8" ht="18" customHeight="1">
      <c r="A62" s="1858"/>
      <c r="B62" s="1846" t="s">
        <v>250</v>
      </c>
      <c r="C62" s="1847"/>
      <c r="D62" s="1848"/>
      <c r="E62" s="292">
        <f t="array" ref="E62">E61*4/$H61</f>
        <v>0.58780501908176253</v>
      </c>
      <c r="F62" s="292">
        <f t="array" ref="F62">F61*4/$H61</f>
        <v>0.13513389537366596</v>
      </c>
      <c r="G62" s="292">
        <f t="array" ref="G62">G61*9/$H61</f>
        <v>0.27706108554457154</v>
      </c>
      <c r="H62" s="293" t="str">
        <f t="array" ref="H62">FIXED(ROUND(E62*10,0),0,TRUE)&amp;":"&amp;FIXED(ROUND(F62*10,0),0,TRUE)&amp;":"&amp;FIXED(ROUND(G62*10,0),0,TRUE)</f>
        <v>6:1:3</v>
      </c>
    </row>
    <row r="63" spans="1:8" ht="18" customHeight="1">
      <c r="A63" s="1858"/>
      <c r="B63" s="300" t="s">
        <v>254</v>
      </c>
      <c r="C63" s="301" t="s">
        <v>280</v>
      </c>
      <c r="D63" s="302">
        <v>25</v>
      </c>
      <c r="E63" s="303">
        <v>0.75</v>
      </c>
      <c r="F63" s="303">
        <v>2.9249999999999998</v>
      </c>
      <c r="G63" s="303">
        <v>0.95</v>
      </c>
      <c r="H63" s="304">
        <f t="array" ref="H63">IF(SUM(E63:G63)=0,"",E63*4+F63*4+G63*9)</f>
        <v>23.25</v>
      </c>
    </row>
    <row r="64" spans="1:8" ht="18" customHeight="1">
      <c r="A64" s="1858"/>
      <c r="B64" s="305"/>
      <c r="C64" s="301" t="s">
        <v>281</v>
      </c>
      <c r="D64" s="302">
        <v>420.5</v>
      </c>
      <c r="E64" s="303">
        <v>95.873999999999995</v>
      </c>
      <c r="F64" s="303">
        <v>16.3995</v>
      </c>
      <c r="G64" s="303">
        <v>1.6819999999999999</v>
      </c>
      <c r="H64" s="304">
        <f t="array" ref="H64">IF(SUM(E64:G64)=0,"",E64*4+F64*4+G64*9)</f>
        <v>464.23199999999997</v>
      </c>
    </row>
    <row r="65" spans="1:8" ht="18" customHeight="1">
      <c r="A65" s="1858"/>
      <c r="B65" s="294" t="s">
        <v>251</v>
      </c>
      <c r="C65" s="295" t="s">
        <v>286</v>
      </c>
      <c r="D65" s="296">
        <v>38.5</v>
      </c>
      <c r="E65" s="297">
        <v>23.1</v>
      </c>
      <c r="F65" s="297">
        <v>4.9664999999999999</v>
      </c>
      <c r="G65" s="297">
        <v>9.0474999999999994</v>
      </c>
      <c r="H65" s="298">
        <f t="array" ref="H65">IF(SUM(E65:G65)=0,"",E65*4+F65*4+G65*9)</f>
        <v>193.6935</v>
      </c>
    </row>
    <row r="66" spans="1:8" ht="18" customHeight="1">
      <c r="A66" s="1858"/>
      <c r="B66" s="299"/>
      <c r="C66" s="295" t="s">
        <v>287</v>
      </c>
      <c r="D66" s="296">
        <v>200</v>
      </c>
      <c r="E66" s="297">
        <v>10</v>
      </c>
      <c r="F66" s="297">
        <v>7.6</v>
      </c>
      <c r="G66" s="297">
        <v>9</v>
      </c>
      <c r="H66" s="298">
        <f t="array" ref="H66">IF(SUM(E66:G66)=0,"",E66*4+F66*4+G66*9)</f>
        <v>151.4</v>
      </c>
    </row>
    <row r="67" spans="1:8" ht="18" customHeight="1">
      <c r="A67" s="1858"/>
      <c r="B67" s="306" t="s">
        <v>258</v>
      </c>
      <c r="C67" s="307" t="s">
        <v>266</v>
      </c>
      <c r="D67" s="308">
        <v>300.5</v>
      </c>
      <c r="E67" s="309">
        <v>77.829499999999996</v>
      </c>
      <c r="F67" s="309">
        <v>7.8129999999999997</v>
      </c>
      <c r="G67" s="309">
        <v>0.90149999999999997</v>
      </c>
      <c r="H67" s="310">
        <f t="array" ref="H67">IF(SUM(E67:G67)=0,"",E67*4+F67*4+G67*9)</f>
        <v>350.68349999999998</v>
      </c>
    </row>
    <row r="68" spans="1:8" ht="18" customHeight="1">
      <c r="A68" s="1858"/>
      <c r="B68" s="311"/>
      <c r="C68" s="307" t="s">
        <v>288</v>
      </c>
      <c r="D68" s="308">
        <v>50</v>
      </c>
      <c r="E68" s="309">
        <v>1.5</v>
      </c>
      <c r="F68" s="309">
        <v>5.85</v>
      </c>
      <c r="G68" s="309">
        <v>1.9</v>
      </c>
      <c r="H68" s="310">
        <f t="array" ref="H68">IF(SUM(E68:G68)=0,"",E68*4+F68*4+G68*9)</f>
        <v>46.5</v>
      </c>
    </row>
    <row r="69" spans="1:8" ht="18" customHeight="1">
      <c r="A69" s="1858"/>
      <c r="B69" s="311"/>
      <c r="C69" s="307" t="s">
        <v>289</v>
      </c>
      <c r="D69" s="308">
        <v>100</v>
      </c>
      <c r="E69" s="331" t="s">
        <v>46</v>
      </c>
      <c r="F69" s="331" t="s">
        <v>46</v>
      </c>
      <c r="G69" s="331" t="s">
        <v>46</v>
      </c>
      <c r="H69" s="332" t="s">
        <v>46</v>
      </c>
    </row>
    <row r="70" spans="1:8" ht="18" customHeight="1">
      <c r="A70" s="1858"/>
      <c r="B70" s="294" t="s">
        <v>251</v>
      </c>
      <c r="C70" s="295" t="s">
        <v>290</v>
      </c>
      <c r="D70" s="296">
        <v>55</v>
      </c>
      <c r="E70" s="297">
        <v>33.494999999999997</v>
      </c>
      <c r="F70" s="297">
        <v>5.39</v>
      </c>
      <c r="G70" s="297">
        <v>14.025</v>
      </c>
      <c r="H70" s="298">
        <f t="array" ref="H70">IF(SUM(E70:G70)=0,"",E70*4+F70*4+G70*9)</f>
        <v>281.76499999999999</v>
      </c>
    </row>
    <row r="71" spans="1:8" ht="18" customHeight="1">
      <c r="A71" s="1858"/>
      <c r="B71" s="299"/>
      <c r="C71" s="295" t="s">
        <v>276</v>
      </c>
      <c r="D71" s="296">
        <v>200</v>
      </c>
      <c r="E71" s="297">
        <v>11</v>
      </c>
      <c r="F71" s="297">
        <v>7.6</v>
      </c>
      <c r="G71" s="297">
        <v>8.4</v>
      </c>
      <c r="H71" s="298">
        <f t="array" ref="H71">IF(SUM(E71:G71)=0,"",E71*4+F71*4+G71*9)</f>
        <v>150</v>
      </c>
    </row>
    <row r="72" spans="1:8" ht="18" customHeight="1">
      <c r="A72" s="1858"/>
      <c r="B72" s="316" t="s">
        <v>261</v>
      </c>
      <c r="C72" s="317" t="s">
        <v>291</v>
      </c>
      <c r="D72" s="318">
        <v>105</v>
      </c>
      <c r="E72" s="319">
        <v>12.39</v>
      </c>
      <c r="F72" s="319">
        <v>11.97</v>
      </c>
      <c r="G72" s="319">
        <v>20</v>
      </c>
      <c r="H72" s="320">
        <f t="array" ref="H72">IF(SUM(E72:G72)=0,"",E72*4+F72*4+G72*9)</f>
        <v>277.44</v>
      </c>
    </row>
    <row r="73" spans="1:8" ht="18" customHeight="1">
      <c r="A73" s="1858"/>
      <c r="B73" s="321"/>
      <c r="C73" s="317" t="s">
        <v>266</v>
      </c>
      <c r="D73" s="318">
        <v>140</v>
      </c>
      <c r="E73" s="319">
        <v>36.26</v>
      </c>
      <c r="F73" s="319">
        <v>3.64</v>
      </c>
      <c r="G73" s="319">
        <v>0.42</v>
      </c>
      <c r="H73" s="320">
        <f t="array" ref="H73">IF(SUM(E73:G73)=0,"",E73*4+F73*4+G73*9)</f>
        <v>163.38</v>
      </c>
    </row>
    <row r="74" spans="1:8" ht="18" customHeight="1">
      <c r="A74" s="1858"/>
      <c r="B74" s="321"/>
      <c r="C74" s="317" t="s">
        <v>292</v>
      </c>
      <c r="D74" s="318">
        <v>100</v>
      </c>
      <c r="E74" s="319">
        <v>10</v>
      </c>
      <c r="F74" s="319">
        <v>0</v>
      </c>
      <c r="G74" s="319">
        <v>0</v>
      </c>
      <c r="H74" s="320">
        <f t="array" ref="H74">IF(SUM(E74:G74)=0,"",E74*4+F74*4+G74*9)</f>
        <v>40</v>
      </c>
    </row>
    <row r="75" spans="1:8" ht="18" customHeight="1">
      <c r="A75" s="1858"/>
      <c r="B75" s="294" t="s">
        <v>251</v>
      </c>
      <c r="C75" s="295" t="s">
        <v>293</v>
      </c>
      <c r="D75" s="296">
        <v>21.4</v>
      </c>
      <c r="E75" s="297">
        <v>3.0173999999999999</v>
      </c>
      <c r="F75" s="297">
        <v>3.1457999999999999</v>
      </c>
      <c r="G75" s="297">
        <v>9.3089999999999993</v>
      </c>
      <c r="H75" s="298">
        <f t="array" ref="H75">IF(SUM(E75:G75)=0,"",E75*4+F75*4+G75*9)</f>
        <v>108.43379999999999</v>
      </c>
    </row>
    <row r="76" spans="1:8" ht="18" customHeight="1">
      <c r="A76" s="1859"/>
      <c r="B76" s="328"/>
      <c r="C76" s="323" t="s">
        <v>294</v>
      </c>
      <c r="D76" s="324">
        <v>67</v>
      </c>
      <c r="E76" s="325">
        <v>48.709000000000003</v>
      </c>
      <c r="F76" s="325">
        <v>6.3650000000000002</v>
      </c>
      <c r="G76" s="325">
        <v>0.60299999999999998</v>
      </c>
      <c r="H76" s="326">
        <f t="array" ref="H76">IF(SUM(E76:G76)=0,"",E76*4+F76*4+G76*9)</f>
        <v>225.72300000000001</v>
      </c>
    </row>
    <row r="77" spans="1:8" ht="18" customHeight="1">
      <c r="A77" s="1864">
        <v>46216</v>
      </c>
      <c r="B77" s="1851" t="s">
        <v>295</v>
      </c>
      <c r="C77" s="1844"/>
      <c r="D77" s="1845"/>
      <c r="E77" s="333">
        <f t="array" ref="E77">H77/8</f>
        <v>332.11565414778249</v>
      </c>
      <c r="F77" s="333">
        <f t="array" ref="F77">H77/20</f>
        <v>132.846261659113</v>
      </c>
      <c r="G77" s="333">
        <f t="array" ref="G77">H77/30</f>
        <v>88.56417443940866</v>
      </c>
      <c r="H77" s="333">
        <v>2656.9252331822599</v>
      </c>
    </row>
    <row r="78" spans="1:8" ht="18" customHeight="1">
      <c r="A78" s="1858"/>
      <c r="B78" s="1846" t="s">
        <v>249</v>
      </c>
      <c r="C78" s="1847"/>
      <c r="D78" s="1848"/>
      <c r="E78" s="290">
        <f t="array" ref="E78">SUM(E80:E91,E93,E97)</f>
        <v>431.68020000000001</v>
      </c>
      <c r="F78" s="290">
        <f t="array" ref="F78">SUM(F80:F91,F93,F97)</f>
        <v>99.463499999999996</v>
      </c>
      <c r="G78" s="290">
        <f t="array" ref="G78">SUM(G80:G91,G93,G97)</f>
        <v>57.242000000000004</v>
      </c>
      <c r="H78" s="291">
        <f t="array" ref="H78">SUM(E78*4+F78*4+G78*9)</f>
        <v>2639.7527999999998</v>
      </c>
    </row>
    <row r="79" spans="1:8" ht="18" customHeight="1">
      <c r="A79" s="1858"/>
      <c r="B79" s="1846" t="s">
        <v>250</v>
      </c>
      <c r="C79" s="1847"/>
      <c r="D79" s="1848"/>
      <c r="E79" s="292">
        <f t="array" ref="E79">E78*4/$H78</f>
        <v>0.65412215871122481</v>
      </c>
      <c r="F79" s="292">
        <f t="array" ref="F79">F78*4/$H78</f>
        <v>0.15071638526152903</v>
      </c>
      <c r="G79" s="292">
        <f t="array" ref="G79">G78*9/$H78</f>
        <v>0.19516145602724622</v>
      </c>
      <c r="H79" s="293" t="str">
        <f t="array" ref="H79">FIXED(ROUND(E79*10,0),0,TRUE)&amp;":"&amp;FIXED(ROUND(F79*10,0),0,TRUE)&amp;":"&amp;FIXED(ROUND(G79*10,0),0,TRUE)</f>
        <v>7:2:2</v>
      </c>
    </row>
    <row r="80" spans="1:8" ht="18" customHeight="1">
      <c r="A80" s="1858"/>
      <c r="B80" s="294" t="s">
        <v>251</v>
      </c>
      <c r="C80" s="295" t="s">
        <v>275</v>
      </c>
      <c r="D80" s="296">
        <v>47</v>
      </c>
      <c r="E80" s="297">
        <v>23.123999999999999</v>
      </c>
      <c r="F80" s="297">
        <v>4.1829999999999998</v>
      </c>
      <c r="G80" s="297">
        <v>7.4260000000000002</v>
      </c>
      <c r="H80" s="298">
        <f t="array" ref="H80">IF(SUM(E80:G80)=0,"",E80*4+F80*4+G80*9)</f>
        <v>176.06200000000001</v>
      </c>
    </row>
    <row r="81" spans="1:8" ht="18" customHeight="1">
      <c r="A81" s="1858"/>
      <c r="B81" s="299"/>
      <c r="C81" s="295" t="s">
        <v>287</v>
      </c>
      <c r="D81" s="296">
        <v>200</v>
      </c>
      <c r="E81" s="297">
        <v>10</v>
      </c>
      <c r="F81" s="297">
        <v>7.6</v>
      </c>
      <c r="G81" s="297">
        <v>9</v>
      </c>
      <c r="H81" s="298">
        <f t="array" ref="H81">IF(SUM(E81:G81)=0,"",E81*4+F81*4+G81*9)</f>
        <v>151.4</v>
      </c>
    </row>
    <row r="82" spans="1:8" ht="18" customHeight="1">
      <c r="A82" s="1858"/>
      <c r="B82" s="300" t="s">
        <v>254</v>
      </c>
      <c r="C82" s="301" t="s">
        <v>280</v>
      </c>
      <c r="D82" s="302">
        <v>30</v>
      </c>
      <c r="E82" s="303">
        <v>0.9</v>
      </c>
      <c r="F82" s="303">
        <v>3.51</v>
      </c>
      <c r="G82" s="303">
        <v>1.1399999999999999</v>
      </c>
      <c r="H82" s="304">
        <f t="array" ref="H82">IF(SUM(E82:G82)=0,"",E82*4+F82*4+G82*9)</f>
        <v>27.9</v>
      </c>
    </row>
    <row r="83" spans="1:8" ht="18" customHeight="1">
      <c r="A83" s="1858"/>
      <c r="B83" s="305"/>
      <c r="C83" s="301" t="s">
        <v>281</v>
      </c>
      <c r="D83" s="302">
        <v>420.5</v>
      </c>
      <c r="E83" s="303">
        <v>95.873999999999995</v>
      </c>
      <c r="F83" s="303">
        <v>16.3995</v>
      </c>
      <c r="G83" s="303">
        <v>1.6819999999999999</v>
      </c>
      <c r="H83" s="304">
        <f t="array" ref="H83">IF(SUM(E83:G83)=0,"",E83*4+F83*4+G83*9)</f>
        <v>464.23199999999997</v>
      </c>
    </row>
    <row r="84" spans="1:8" ht="18" customHeight="1">
      <c r="A84" s="1858"/>
      <c r="B84" s="294" t="s">
        <v>251</v>
      </c>
      <c r="C84" s="295" t="s">
        <v>296</v>
      </c>
      <c r="D84" s="296">
        <f t="array" ref="D84">251.3-34.5</f>
        <v>216.8</v>
      </c>
      <c r="E84" s="297">
        <v>23.815000000000001</v>
      </c>
      <c r="F84" s="297">
        <v>1.2989999999999999</v>
      </c>
      <c r="G84" s="297">
        <v>0.2165</v>
      </c>
      <c r="H84" s="298">
        <f t="array" ref="H84">IF(SUM(E84:G84)=0,"",E84*4+F84*4+G84*9)</f>
        <v>102.4045</v>
      </c>
    </row>
    <row r="85" spans="1:8" ht="18" customHeight="1">
      <c r="A85" s="1858"/>
      <c r="B85" s="299"/>
      <c r="C85" s="295" t="s">
        <v>257</v>
      </c>
      <c r="D85" s="296">
        <f t="array" ref="D85">280.8-177.1</f>
        <v>103.70000000000002</v>
      </c>
      <c r="E85" s="297">
        <v>5</v>
      </c>
      <c r="F85" s="297">
        <v>3.8</v>
      </c>
      <c r="G85" s="297">
        <v>4.5</v>
      </c>
      <c r="H85" s="298">
        <f t="array" ref="H85">IF(SUM(E85:G85)=0,"",E85*4+F85*4+G85*9)</f>
        <v>75.7</v>
      </c>
    </row>
    <row r="86" spans="1:8" ht="18" customHeight="1">
      <c r="A86" s="1858"/>
      <c r="B86" s="306" t="s">
        <v>258</v>
      </c>
      <c r="C86" s="307" t="s">
        <v>297</v>
      </c>
      <c r="D86" s="308">
        <v>265.5</v>
      </c>
      <c r="E86" s="309">
        <v>68.764499999999998</v>
      </c>
      <c r="F86" s="309">
        <v>6.9029999999999996</v>
      </c>
      <c r="G86" s="309">
        <v>0.79649999999999999</v>
      </c>
      <c r="H86" s="310">
        <f t="array" ref="H86">IF(SUM(E86:G86)=0,"",E86*4+F86*4+G86*9)</f>
        <v>309.83850000000001</v>
      </c>
    </row>
    <row r="87" spans="1:8" ht="18" customHeight="1">
      <c r="A87" s="1858"/>
      <c r="B87" s="311"/>
      <c r="C87" s="307" t="s">
        <v>298</v>
      </c>
      <c r="D87" s="308">
        <v>35</v>
      </c>
      <c r="E87" s="309">
        <v>1.2949999999999999</v>
      </c>
      <c r="F87" s="309">
        <v>2.38</v>
      </c>
      <c r="G87" s="309">
        <v>2.9049999999999998</v>
      </c>
      <c r="H87" s="310">
        <f t="array" ref="H87">IF(SUM(E87:G87)=0,"",E87*4+F87*4+G87*9)</f>
        <v>40.844999999999999</v>
      </c>
    </row>
    <row r="88" spans="1:8" ht="18" customHeight="1">
      <c r="A88" s="1858"/>
      <c r="B88" s="311"/>
      <c r="C88" s="307" t="s">
        <v>299</v>
      </c>
      <c r="D88" s="308">
        <v>88.5</v>
      </c>
      <c r="E88" s="309">
        <v>1.5044999999999999</v>
      </c>
      <c r="F88" s="309">
        <v>12.39</v>
      </c>
      <c r="G88" s="309">
        <v>8.1419999999999995</v>
      </c>
      <c r="H88" s="310">
        <f t="array" ref="H88">IF(SUM(E88:G88)=0,"",E88*4+F88*4+G88*9)</f>
        <v>128.85599999999999</v>
      </c>
    </row>
    <row r="89" spans="1:8" ht="18" customHeight="1">
      <c r="A89" s="1858"/>
      <c r="B89" s="311"/>
      <c r="C89" s="307" t="s">
        <v>300</v>
      </c>
      <c r="D89" s="308">
        <v>307.8</v>
      </c>
      <c r="E89" s="309">
        <v>28.933199999999999</v>
      </c>
      <c r="F89" s="309">
        <v>0</v>
      </c>
      <c r="G89" s="309">
        <v>0</v>
      </c>
      <c r="H89" s="310">
        <f t="array" ref="H89">IF(SUM(E89:G89)=0,"",E89*4+F89*4+G89*9)</f>
        <v>115.7328</v>
      </c>
    </row>
    <row r="90" spans="1:8" ht="18" customHeight="1">
      <c r="A90" s="1858"/>
      <c r="B90" s="294" t="s">
        <v>301</v>
      </c>
      <c r="C90" s="295" t="s">
        <v>275</v>
      </c>
      <c r="D90" s="296">
        <v>47</v>
      </c>
      <c r="E90" s="297">
        <v>23.123999999999999</v>
      </c>
      <c r="F90" s="297">
        <v>4.1829999999999998</v>
      </c>
      <c r="G90" s="297">
        <v>7.4260000000000002</v>
      </c>
      <c r="H90" s="298">
        <f t="array" ref="H90">IF(SUM(E90:G90)=0,"",E90*4+F90*4+G90*9)</f>
        <v>176.06200000000001</v>
      </c>
    </row>
    <row r="91" spans="1:8" ht="18" customHeight="1">
      <c r="A91" s="1858"/>
      <c r="B91" s="299"/>
      <c r="C91" s="295" t="s">
        <v>287</v>
      </c>
      <c r="D91" s="296">
        <v>200</v>
      </c>
      <c r="E91" s="297">
        <v>10</v>
      </c>
      <c r="F91" s="297">
        <v>7.6</v>
      </c>
      <c r="G91" s="297">
        <v>9</v>
      </c>
      <c r="H91" s="298">
        <f t="array" ref="H91">IF(SUM(E91:G91)=0,"",E91*4+F91*4+G91*9)</f>
        <v>151.4</v>
      </c>
    </row>
    <row r="92" spans="1:8" ht="18" customHeight="1">
      <c r="A92" s="1858"/>
      <c r="B92" s="1860" t="s">
        <v>302</v>
      </c>
      <c r="C92" s="1865" t="s">
        <v>303</v>
      </c>
      <c r="D92" s="1848"/>
      <c r="E92" s="334">
        <f t="array" ref="E92">E77*0.4</f>
        <v>132.846261659113</v>
      </c>
      <c r="F92" s="334">
        <f t="array" ref="F92">F77*0.4</f>
        <v>53.1385046636452</v>
      </c>
      <c r="G92" s="334">
        <f t="array" ref="G92">G77*0.4</f>
        <v>35.425669775763467</v>
      </c>
      <c r="H92" s="335">
        <f t="array" ref="H92">IF(SUM(E92:G92)=0,"",E92*4+F92*4+G92*9)</f>
        <v>1062.770093272904</v>
      </c>
    </row>
    <row r="93" spans="1:8" ht="18" customHeight="1">
      <c r="A93" s="1858"/>
      <c r="B93" s="1861"/>
      <c r="C93" s="1854" t="s">
        <v>249</v>
      </c>
      <c r="D93" s="1848"/>
      <c r="E93" s="335">
        <f t="array" ref="E93">SUM(E94:E96)</f>
        <v>138.536</v>
      </c>
      <c r="F93" s="335">
        <f t="array" ref="F93">SUM(F94:F96)</f>
        <v>21.404</v>
      </c>
      <c r="G93" s="335">
        <f t="array" ref="G93">SUM(G94:G96)</f>
        <v>4.3239999999999998</v>
      </c>
      <c r="H93" s="335">
        <f t="array" ref="H93">IF(SUM(E93:G93)=0,"",E93*4+F93*4+G93*9)</f>
        <v>678.67599999999993</v>
      </c>
    </row>
    <row r="94" spans="1:8" ht="18" customHeight="1">
      <c r="A94" s="1858"/>
      <c r="B94" s="321"/>
      <c r="C94" s="317" t="s">
        <v>304</v>
      </c>
      <c r="D94" s="318">
        <v>500</v>
      </c>
      <c r="E94" s="319">
        <v>114</v>
      </c>
      <c r="F94" s="319">
        <v>19.5</v>
      </c>
      <c r="G94" s="319">
        <v>2</v>
      </c>
      <c r="H94" s="320">
        <f t="array" ref="H94">IF(SUM(E94:G94)=0,"",E94*4+F94*4+G94*9)</f>
        <v>552</v>
      </c>
    </row>
    <row r="95" spans="1:8" ht="18" customHeight="1">
      <c r="A95" s="1858"/>
      <c r="B95" s="321"/>
      <c r="C95" s="317" t="s">
        <v>298</v>
      </c>
      <c r="D95" s="318">
        <v>28</v>
      </c>
      <c r="E95" s="319">
        <v>1.036</v>
      </c>
      <c r="F95" s="319">
        <v>1.9039999999999999</v>
      </c>
      <c r="G95" s="319">
        <v>2.3239999999999998</v>
      </c>
      <c r="H95" s="320">
        <f t="array" ref="H95">IF(SUM(E95:G95)=0,"",E95*4+F95*4+G95*9)</f>
        <v>32.675999999999995</v>
      </c>
    </row>
    <row r="96" spans="1:8" ht="18" customHeight="1">
      <c r="A96" s="1858"/>
      <c r="B96" s="321"/>
      <c r="C96" s="317" t="s">
        <v>300</v>
      </c>
      <c r="D96" s="318">
        <v>250</v>
      </c>
      <c r="E96" s="319">
        <v>23.5</v>
      </c>
      <c r="F96" s="319">
        <v>0</v>
      </c>
      <c r="G96" s="319">
        <v>0</v>
      </c>
      <c r="H96" s="320">
        <f t="array" ref="H96">IF(SUM(E96:G96)=0,"",E96*4+F96*4+G96*9)</f>
        <v>94</v>
      </c>
    </row>
    <row r="97" spans="1:8" ht="18" customHeight="1">
      <c r="A97" s="1859"/>
      <c r="B97" s="336" t="s">
        <v>251</v>
      </c>
      <c r="C97" s="323" t="s">
        <v>305</v>
      </c>
      <c r="D97" s="324">
        <v>18</v>
      </c>
      <c r="E97" s="325">
        <v>0.81</v>
      </c>
      <c r="F97" s="325">
        <v>7.8120000000000003</v>
      </c>
      <c r="G97" s="325">
        <v>0.68400000000000005</v>
      </c>
      <c r="H97" s="326">
        <f t="array" ref="H97">IF(SUM(E97:G97)=0,"",E97*4+F97*4+G97*9)</f>
        <v>40.643999999999998</v>
      </c>
    </row>
    <row r="98" spans="1:8" ht="18" customHeight="1">
      <c r="A98" s="1863">
        <v>46217</v>
      </c>
      <c r="B98" s="1843" t="s">
        <v>248</v>
      </c>
      <c r="C98" s="1844"/>
      <c r="D98" s="1845"/>
      <c r="E98" s="289">
        <f t="array" ref="E98">H98/8</f>
        <v>309.80356865024623</v>
      </c>
      <c r="F98" s="289">
        <f t="array" ref="F98">H98/20</f>
        <v>123.9214274600985</v>
      </c>
      <c r="G98" s="289">
        <f t="array" ref="G98">H98/30</f>
        <v>82.614284973398995</v>
      </c>
      <c r="H98" s="289">
        <v>2478.4285492019699</v>
      </c>
    </row>
    <row r="99" spans="1:8" ht="18" customHeight="1">
      <c r="A99" s="1858"/>
      <c r="B99" s="1846" t="s">
        <v>249</v>
      </c>
      <c r="C99" s="1847"/>
      <c r="D99" s="1848"/>
      <c r="E99" s="290">
        <f t="array" ref="E99">SUM(E101:E112)</f>
        <v>365.98609999999996</v>
      </c>
      <c r="F99" s="290">
        <f t="array" ref="F99">SUM(F101:F112)</f>
        <v>127.0513</v>
      </c>
      <c r="G99" s="290">
        <f t="array" ref="G99">SUM(G101:G112)</f>
        <v>79.567900000000009</v>
      </c>
      <c r="H99" s="291">
        <f t="array" ref="H99">SUM(E99*4+F99*4+G99*9)</f>
        <v>2688.2606999999998</v>
      </c>
    </row>
    <row r="100" spans="1:8" ht="18" customHeight="1">
      <c r="A100" s="1858"/>
      <c r="B100" s="1846" t="s">
        <v>250</v>
      </c>
      <c r="C100" s="1847"/>
      <c r="D100" s="1848"/>
      <c r="E100" s="292">
        <f t="array" ref="E100">E99*4/$H99</f>
        <v>0.54456935668478879</v>
      </c>
      <c r="F100" s="292">
        <f t="array" ref="F100">F99*4/$H99</f>
        <v>0.1890460995840173</v>
      </c>
      <c r="G100" s="292">
        <f t="array" ref="G100">G99*9/$H99</f>
        <v>0.26638454373119397</v>
      </c>
      <c r="H100" s="293" t="str">
        <f t="array" ref="H100">FIXED(ROUND(E100*10,0),0,TRUE)&amp;":"&amp;FIXED(ROUND(F100*10,0),0,TRUE)&amp;":"&amp;FIXED(ROUND(G100*10,0),0,TRUE)</f>
        <v>5:2:3</v>
      </c>
    </row>
    <row r="101" spans="1:8" ht="18" customHeight="1">
      <c r="A101" s="1858"/>
      <c r="B101" s="300" t="s">
        <v>254</v>
      </c>
      <c r="C101" s="301" t="s">
        <v>280</v>
      </c>
      <c r="D101" s="302">
        <v>25</v>
      </c>
      <c r="E101" s="303">
        <v>0.75</v>
      </c>
      <c r="F101" s="303">
        <v>2.9249999999999998</v>
      </c>
      <c r="G101" s="303">
        <v>0.95</v>
      </c>
      <c r="H101" s="304">
        <f t="array" ref="H101">IF(SUM(E101:G101)=0,"",E101*4+F101*4+G101*9)</f>
        <v>23.25</v>
      </c>
    </row>
    <row r="102" spans="1:8" ht="18" customHeight="1">
      <c r="A102" s="1858"/>
      <c r="B102" s="305"/>
      <c r="C102" s="301" t="s">
        <v>281</v>
      </c>
      <c r="D102" s="302">
        <v>420.5</v>
      </c>
      <c r="E102" s="303">
        <v>95.873999999999995</v>
      </c>
      <c r="F102" s="303">
        <v>16.3995</v>
      </c>
      <c r="G102" s="303">
        <v>1.6819999999999999</v>
      </c>
      <c r="H102" s="304">
        <f t="array" ref="H102">IF(SUM(E102:G102)=0,"",E102*4+F102*4+G102*9)</f>
        <v>464.23199999999997</v>
      </c>
    </row>
    <row r="103" spans="1:8" ht="18" customHeight="1">
      <c r="A103" s="1858"/>
      <c r="B103" s="294" t="s">
        <v>251</v>
      </c>
      <c r="C103" s="295" t="s">
        <v>287</v>
      </c>
      <c r="D103" s="296">
        <v>200</v>
      </c>
      <c r="E103" s="297">
        <v>10</v>
      </c>
      <c r="F103" s="297">
        <v>7.6</v>
      </c>
      <c r="G103" s="297">
        <v>9</v>
      </c>
      <c r="H103" s="298">
        <f t="array" ref="H103">IF(SUM(E103:G103)=0,"",E103*4+F103*4+G103*9)</f>
        <v>151.4</v>
      </c>
    </row>
    <row r="104" spans="1:8" ht="18" customHeight="1">
      <c r="A104" s="1858"/>
      <c r="B104" s="299"/>
      <c r="C104" s="295" t="s">
        <v>275</v>
      </c>
      <c r="D104" s="296">
        <v>47</v>
      </c>
      <c r="E104" s="297">
        <v>23.123999999999999</v>
      </c>
      <c r="F104" s="297">
        <v>4.1829999999999998</v>
      </c>
      <c r="G104" s="297">
        <v>7.4260000000000002</v>
      </c>
      <c r="H104" s="298">
        <f t="array" ref="H104">IF(SUM(E104:G104)=0,"",E104*4+F104*4+G104*9)</f>
        <v>176.06200000000001</v>
      </c>
    </row>
    <row r="105" spans="1:8" ht="18" customHeight="1">
      <c r="A105" s="1858"/>
      <c r="B105" s="299"/>
      <c r="C105" s="295" t="s">
        <v>305</v>
      </c>
      <c r="D105" s="296">
        <v>9</v>
      </c>
      <c r="E105" s="297">
        <v>0.5</v>
      </c>
      <c r="F105" s="297">
        <v>4</v>
      </c>
      <c r="G105" s="297">
        <v>0.5</v>
      </c>
      <c r="H105" s="298">
        <f t="array" ref="H105">IF(SUM(E105:G105)=0,"",E105*4+F105*4+G105*9)</f>
        <v>22.5</v>
      </c>
    </row>
    <row r="106" spans="1:8" ht="18" customHeight="1">
      <c r="A106" s="1858"/>
      <c r="B106" s="299"/>
      <c r="C106" s="295" t="s">
        <v>306</v>
      </c>
      <c r="D106" s="296">
        <v>250</v>
      </c>
      <c r="E106" s="297">
        <f t="array" ref="E106">7.8*2.5</f>
        <v>19.5</v>
      </c>
      <c r="F106" s="297">
        <v>0</v>
      </c>
      <c r="G106" s="297">
        <v>0</v>
      </c>
      <c r="H106" s="298">
        <f t="array" ref="H106">IF(SUM(E106:G106)=0,"",E106*4+F106*4+G106*9)</f>
        <v>78</v>
      </c>
    </row>
    <row r="107" spans="1:8" ht="18" customHeight="1">
      <c r="A107" s="1858"/>
      <c r="B107" s="306" t="s">
        <v>258</v>
      </c>
      <c r="C107" s="307" t="s">
        <v>307</v>
      </c>
      <c r="D107" s="308">
        <v>345.6</v>
      </c>
      <c r="E107" s="309">
        <v>89.855999999999995</v>
      </c>
      <c r="F107" s="309">
        <v>25.92</v>
      </c>
      <c r="G107" s="309">
        <v>37.324800000000003</v>
      </c>
      <c r="H107" s="310">
        <f t="array" ref="H107">IF(SUM(E107:G107)=0,"",E107*4+F107*4+G107*9)</f>
        <v>799.02719999999999</v>
      </c>
    </row>
    <row r="108" spans="1:8" ht="18" customHeight="1">
      <c r="A108" s="1858"/>
      <c r="B108" s="311"/>
      <c r="C108" s="307" t="s">
        <v>308</v>
      </c>
      <c r="D108" s="308">
        <v>135.30000000000001</v>
      </c>
      <c r="E108" s="309">
        <v>8.3886000000000003</v>
      </c>
      <c r="F108" s="309">
        <v>22.459800000000001</v>
      </c>
      <c r="G108" s="309">
        <v>1.6235999999999999</v>
      </c>
      <c r="H108" s="310">
        <f t="array" ref="H108">IF(SUM(E108:G108)=0,"",E108*4+F108*4+G108*9)</f>
        <v>138.006</v>
      </c>
    </row>
    <row r="109" spans="1:8" ht="18" customHeight="1">
      <c r="A109" s="1858"/>
      <c r="B109" s="294" t="s">
        <v>251</v>
      </c>
      <c r="C109" s="295" t="s">
        <v>287</v>
      </c>
      <c r="D109" s="296">
        <v>200</v>
      </c>
      <c r="E109" s="297">
        <v>10</v>
      </c>
      <c r="F109" s="297">
        <v>7.6</v>
      </c>
      <c r="G109" s="297">
        <v>9</v>
      </c>
      <c r="H109" s="298">
        <f t="array" ref="H109">IF(SUM(E109:G109)=0,"",E109*4+F109*4+G109*9)</f>
        <v>151.4</v>
      </c>
    </row>
    <row r="110" spans="1:8" ht="18" customHeight="1">
      <c r="A110" s="1858"/>
      <c r="B110" s="316" t="s">
        <v>261</v>
      </c>
      <c r="C110" s="317" t="s">
        <v>266</v>
      </c>
      <c r="D110" s="318">
        <v>296.5</v>
      </c>
      <c r="E110" s="319">
        <v>76.793499999999995</v>
      </c>
      <c r="F110" s="319">
        <v>7.7089999999999996</v>
      </c>
      <c r="G110" s="319">
        <v>0.88949999999999996</v>
      </c>
      <c r="H110" s="320">
        <f t="array" ref="H110">IF(SUM(E110:G110)=0,"",E110*4+F110*4+G110*9)</f>
        <v>346.01549999999997</v>
      </c>
    </row>
    <row r="111" spans="1:8" ht="18" customHeight="1">
      <c r="A111" s="1858"/>
      <c r="B111" s="321"/>
      <c r="C111" s="317" t="s">
        <v>307</v>
      </c>
      <c r="D111" s="318">
        <v>89</v>
      </c>
      <c r="E111" s="319">
        <v>23.14</v>
      </c>
      <c r="F111" s="319">
        <v>6.6749999999999998</v>
      </c>
      <c r="G111" s="319">
        <v>9.6120000000000001</v>
      </c>
      <c r="H111" s="320">
        <f t="array" ref="H111">IF(SUM(E111:G111)=0,"",E111*4+F111*4+G111*9)</f>
        <v>205.768</v>
      </c>
    </row>
    <row r="112" spans="1:8" ht="18" customHeight="1">
      <c r="A112" s="1859"/>
      <c r="B112" s="329"/>
      <c r="C112" s="313" t="s">
        <v>308</v>
      </c>
      <c r="D112" s="330">
        <v>130</v>
      </c>
      <c r="E112" s="314">
        <v>8.06</v>
      </c>
      <c r="F112" s="314">
        <v>21.58</v>
      </c>
      <c r="G112" s="314">
        <v>1.56</v>
      </c>
      <c r="H112" s="315">
        <f t="array" ref="H112">IF(SUM(E112:G112)=0,"",E112*4+F112*4+G112*9)</f>
        <v>132.6</v>
      </c>
    </row>
    <row r="113" spans="1:8" ht="18" customHeight="1">
      <c r="A113" s="1864">
        <v>46218</v>
      </c>
      <c r="B113" s="1851" t="s">
        <v>295</v>
      </c>
      <c r="C113" s="1844"/>
      <c r="D113" s="1845"/>
      <c r="E113" s="333">
        <f t="array" ref="E113">H113/8</f>
        <v>339.02506666994998</v>
      </c>
      <c r="F113" s="333">
        <f t="array" ref="F113">H113/20</f>
        <v>135.61002666797998</v>
      </c>
      <c r="G113" s="333">
        <f t="array" ref="G113">H113/30</f>
        <v>90.406684445319996</v>
      </c>
      <c r="H113" s="333">
        <v>2712.2005333595998</v>
      </c>
    </row>
    <row r="114" spans="1:8" ht="18" customHeight="1">
      <c r="A114" s="1858"/>
      <c r="B114" s="1846" t="s">
        <v>249</v>
      </c>
      <c r="C114" s="1847"/>
      <c r="D114" s="1848"/>
      <c r="E114" s="290">
        <f t="array" ref="E114">SUM(E116:E126,E128,E131:E132)</f>
        <v>387.9151</v>
      </c>
      <c r="F114" s="290">
        <f t="array" ref="F114">SUM(F116:F126,F128,F131:F132)</f>
        <v>114.03320000000001</v>
      </c>
      <c r="G114" s="290">
        <f t="array" ref="G114">SUM(G116:G126,G128,G131:G132)</f>
        <v>79.308599999999998</v>
      </c>
      <c r="H114" s="291">
        <f t="array" ref="H114">SUM(E114*4+F114*4+G114*9)</f>
        <v>2721.5706</v>
      </c>
    </row>
    <row r="115" spans="1:8" ht="18" customHeight="1">
      <c r="A115" s="1858"/>
      <c r="B115" s="1846" t="s">
        <v>250</v>
      </c>
      <c r="C115" s="1847"/>
      <c r="D115" s="1848"/>
      <c r="E115" s="292">
        <f t="array" ref="E115">IF(E114=0,"",E114*4/$H114)</f>
        <v>0.57013417179036252</v>
      </c>
      <c r="F115" s="292">
        <f t="array" ref="F115">IF(F114=0,"",F114*4/$H114)</f>
        <v>0.16759910619257867</v>
      </c>
      <c r="G115" s="292">
        <f t="array" ref="G115">IF(G114=0,"",G114*4/$H114)</f>
        <v>0.11656298756313725</v>
      </c>
      <c r="H115" s="293" t="str">
        <f t="array" ref="H115">IF(H114=0,"",FIXED(ROUND(E115*10,0),0,TRUE)&amp;":"&amp;FIXED(ROUND(F115*10,0),0,TRUE)&amp;":"&amp;FIXED(ROUND(G115*10,0),0,TRUE))</f>
        <v>6:2:1</v>
      </c>
    </row>
    <row r="116" spans="1:8" ht="18" customHeight="1">
      <c r="A116" s="1858"/>
      <c r="B116" s="294" t="s">
        <v>251</v>
      </c>
      <c r="C116" s="295" t="s">
        <v>287</v>
      </c>
      <c r="D116" s="296">
        <v>200</v>
      </c>
      <c r="E116" s="297">
        <v>10</v>
      </c>
      <c r="F116" s="297">
        <v>7.6</v>
      </c>
      <c r="G116" s="297">
        <v>9</v>
      </c>
      <c r="H116" s="298">
        <f t="array" ref="H116">IF(SUM(E116:G116)=0,"",E116*4+F116*4+G116*9)</f>
        <v>151.4</v>
      </c>
    </row>
    <row r="117" spans="1:8" ht="18" customHeight="1">
      <c r="A117" s="1858"/>
      <c r="B117" s="299"/>
      <c r="C117" s="295" t="s">
        <v>275</v>
      </c>
      <c r="D117" s="296">
        <v>47</v>
      </c>
      <c r="E117" s="297">
        <v>23.123999999999999</v>
      </c>
      <c r="F117" s="297">
        <v>4.1829999999999998</v>
      </c>
      <c r="G117" s="297">
        <v>7.4260000000000002</v>
      </c>
      <c r="H117" s="298">
        <f t="array" ref="H117">IF(SUM(E117:G117)=0,"",E117*4+F117*4+G117*9)</f>
        <v>176.06200000000001</v>
      </c>
    </row>
    <row r="118" spans="1:8" ht="18" customHeight="1">
      <c r="A118" s="1858"/>
      <c r="B118" s="300" t="s">
        <v>254</v>
      </c>
      <c r="C118" s="301" t="s">
        <v>278</v>
      </c>
      <c r="D118" s="302">
        <v>500</v>
      </c>
      <c r="E118" s="303">
        <v>30.5</v>
      </c>
      <c r="F118" s="303">
        <v>14.5</v>
      </c>
      <c r="G118" s="303">
        <v>15.5</v>
      </c>
      <c r="H118" s="304">
        <f t="array" ref="H118">IF(SUM(E118:G118)=0,"",E118*4+F118*4+G118*9)</f>
        <v>319.5</v>
      </c>
    </row>
    <row r="119" spans="1:8" ht="18" customHeight="1">
      <c r="A119" s="1858"/>
      <c r="B119" s="305"/>
      <c r="C119" s="301" t="s">
        <v>309</v>
      </c>
      <c r="D119" s="302">
        <v>70.2</v>
      </c>
      <c r="E119" s="303">
        <v>0.70199999999999996</v>
      </c>
      <c r="F119" s="303">
        <v>8.9154</v>
      </c>
      <c r="G119" s="303">
        <v>9.5472000000000001</v>
      </c>
      <c r="H119" s="304">
        <f t="array" ref="H119">IF(SUM(E119:G119)=0,"",E119*4+F119*4+G119*9)</f>
        <v>124.3944</v>
      </c>
    </row>
    <row r="120" spans="1:8" ht="18" customHeight="1">
      <c r="A120" s="1858"/>
      <c r="B120" s="294" t="s">
        <v>251</v>
      </c>
      <c r="C120" s="295" t="s">
        <v>310</v>
      </c>
      <c r="D120" s="296">
        <v>185.5</v>
      </c>
      <c r="E120" s="297">
        <v>16.695</v>
      </c>
      <c r="F120" s="297">
        <v>1.484</v>
      </c>
      <c r="G120" s="297">
        <v>0.1855</v>
      </c>
      <c r="H120" s="298">
        <f t="array" ref="H120">IF(SUM(E120:G120)=0,"",E120*4+F120*4+G120*9)</f>
        <v>74.385500000000008</v>
      </c>
    </row>
    <row r="121" spans="1:8" ht="18" customHeight="1">
      <c r="A121" s="1858"/>
      <c r="B121" s="306" t="s">
        <v>258</v>
      </c>
      <c r="C121" s="307" t="s">
        <v>266</v>
      </c>
      <c r="D121" s="308">
        <v>424</v>
      </c>
      <c r="E121" s="309">
        <v>109.816</v>
      </c>
      <c r="F121" s="309">
        <v>11.023999999999999</v>
      </c>
      <c r="G121" s="309">
        <v>1.272</v>
      </c>
      <c r="H121" s="310">
        <f t="array" ref="H121">IF(SUM(E121:G121)=0,"",E121*4+F121*4+G121*9)</f>
        <v>494.80799999999999</v>
      </c>
    </row>
    <row r="122" spans="1:8" ht="18" customHeight="1">
      <c r="A122" s="1858"/>
      <c r="B122" s="311"/>
      <c r="C122" s="307" t="s">
        <v>308</v>
      </c>
      <c r="D122" s="308">
        <v>73</v>
      </c>
      <c r="E122" s="309">
        <v>4.5259999999999998</v>
      </c>
      <c r="F122" s="309">
        <v>12.118</v>
      </c>
      <c r="G122" s="309">
        <v>0.876</v>
      </c>
      <c r="H122" s="310">
        <f t="array" ref="H122">IF(SUM(E122:G122)=0,"",E122*4+F122*4+G122*9)</f>
        <v>74.459999999999994</v>
      </c>
    </row>
    <row r="123" spans="1:8" ht="18" customHeight="1">
      <c r="A123" s="1858"/>
      <c r="B123" s="311"/>
      <c r="C123" s="307" t="s">
        <v>298</v>
      </c>
      <c r="D123" s="308">
        <v>38</v>
      </c>
      <c r="E123" s="309">
        <v>1.4059999999999999</v>
      </c>
      <c r="F123" s="309">
        <v>2.5840000000000001</v>
      </c>
      <c r="G123" s="309">
        <v>8.1539999999999999</v>
      </c>
      <c r="H123" s="310">
        <f t="array" ref="H123">IF(SUM(E123:G123)=0,"",E123*4+F123*4+G123*9)</f>
        <v>89.346000000000004</v>
      </c>
    </row>
    <row r="124" spans="1:8" ht="18" customHeight="1">
      <c r="A124" s="1858"/>
      <c r="B124" s="294" t="s">
        <v>251</v>
      </c>
      <c r="C124" s="295" t="s">
        <v>310</v>
      </c>
      <c r="D124" s="296">
        <v>223.6</v>
      </c>
      <c r="E124" s="297">
        <v>20.123999999999999</v>
      </c>
      <c r="F124" s="297">
        <v>1.7887999999999999</v>
      </c>
      <c r="G124" s="297">
        <v>0.22359999999999999</v>
      </c>
      <c r="H124" s="298">
        <f t="array" ref="H124">IF(SUM(E124:G124)=0,"",E124*4+F124*4+G124*9)</f>
        <v>89.663599999999988</v>
      </c>
    </row>
    <row r="125" spans="1:8" ht="18" customHeight="1">
      <c r="A125" s="1858"/>
      <c r="B125" s="294" t="s">
        <v>301</v>
      </c>
      <c r="C125" s="295" t="s">
        <v>287</v>
      </c>
      <c r="D125" s="296">
        <v>200</v>
      </c>
      <c r="E125" s="297">
        <v>10</v>
      </c>
      <c r="F125" s="297">
        <v>7.6</v>
      </c>
      <c r="G125" s="297">
        <v>9</v>
      </c>
      <c r="H125" s="298">
        <f t="array" ref="H125">IF(SUM(E125:G125)=0,"",E125*4+F125*4+G125*9)</f>
        <v>151.4</v>
      </c>
    </row>
    <row r="126" spans="1:8" ht="18" customHeight="1">
      <c r="A126" s="1858"/>
      <c r="B126" s="299"/>
      <c r="C126" s="295" t="s">
        <v>311</v>
      </c>
      <c r="D126" s="296">
        <v>42</v>
      </c>
      <c r="E126" s="297">
        <v>20.916</v>
      </c>
      <c r="F126" s="297">
        <v>3.15</v>
      </c>
      <c r="G126" s="297">
        <v>8.3580000000000005</v>
      </c>
      <c r="H126" s="298">
        <f t="array" ref="H126">IF(SUM(E126:G126)=0,"",E126*4+F126*4+G126*9)</f>
        <v>171.48599999999999</v>
      </c>
    </row>
    <row r="127" spans="1:8" ht="18" customHeight="1">
      <c r="A127" s="1858"/>
      <c r="B127" s="1860" t="s">
        <v>302</v>
      </c>
      <c r="C127" s="1865" t="s">
        <v>303</v>
      </c>
      <c r="D127" s="1848"/>
      <c r="E127" s="334">
        <f t="array" ref="E127">E113*0.4</f>
        <v>135.61002666798001</v>
      </c>
      <c r="F127" s="334">
        <f t="array" ref="F127">F113*0.4</f>
        <v>54.244010667191993</v>
      </c>
      <c r="G127" s="334">
        <f t="array" ref="G127">G113*0.4</f>
        <v>36.162673778128003</v>
      </c>
      <c r="H127" s="335">
        <f t="array" ref="H127">IF(SUM(E127:G127)=0,"",E127*4+F127*4+G127*9)</f>
        <v>1084.8802133438401</v>
      </c>
    </row>
    <row r="128" spans="1:8" ht="18" customHeight="1">
      <c r="A128" s="1858"/>
      <c r="B128" s="1861"/>
      <c r="C128" s="1854" t="s">
        <v>249</v>
      </c>
      <c r="D128" s="1848"/>
      <c r="E128" s="335">
        <f t="array" ref="E128">SUM(E129:E130)</f>
        <v>127.1061</v>
      </c>
      <c r="F128" s="335">
        <f t="array" ref="F128">SUM(F129:F130)</f>
        <v>31.085999999999999</v>
      </c>
      <c r="G128" s="335">
        <f t="array" ref="G128">SUM(G129:G130)</f>
        <v>7.7663000000000002</v>
      </c>
      <c r="H128" s="335">
        <f t="array" ref="H128">IF(SUM(E128:G128)=0,"",E128*4+F128*4+G128*9)</f>
        <v>702.66509999999994</v>
      </c>
    </row>
    <row r="129" spans="1:8" ht="18" customHeight="1">
      <c r="A129" s="1858"/>
      <c r="B129" s="321"/>
      <c r="C129" s="317" t="s">
        <v>274</v>
      </c>
      <c r="D129" s="318">
        <v>114.7</v>
      </c>
      <c r="E129" s="319">
        <v>7.1113999999999997</v>
      </c>
      <c r="F129" s="319">
        <v>19.040199999999999</v>
      </c>
      <c r="G129" s="319">
        <v>6.3764000000000003</v>
      </c>
      <c r="H129" s="320">
        <f t="array" ref="H129">IF(SUM(E129:G129)=0,"",E129*4+F129*4+G129*9)</f>
        <v>161.994</v>
      </c>
    </row>
    <row r="130" spans="1:8" ht="18" customHeight="1">
      <c r="A130" s="1858"/>
      <c r="B130" s="321"/>
      <c r="C130" s="317" t="s">
        <v>266</v>
      </c>
      <c r="D130" s="318">
        <v>463.3</v>
      </c>
      <c r="E130" s="319">
        <v>119.99469999999999</v>
      </c>
      <c r="F130" s="319">
        <v>12.0458</v>
      </c>
      <c r="G130" s="319">
        <v>1.3898999999999999</v>
      </c>
      <c r="H130" s="320">
        <f t="array" ref="H130">IF(SUM(E130:G130)=0,"",E130*4+F130*4+G130*9)</f>
        <v>540.67110000000002</v>
      </c>
    </row>
    <row r="131" spans="1:8" ht="18" customHeight="1">
      <c r="A131" s="1858"/>
      <c r="B131" s="294" t="s">
        <v>251</v>
      </c>
      <c r="C131" s="295" t="s">
        <v>312</v>
      </c>
      <c r="D131" s="296">
        <v>100</v>
      </c>
      <c r="E131" s="297">
        <v>11</v>
      </c>
      <c r="F131" s="297">
        <v>0</v>
      </c>
      <c r="G131" s="297">
        <v>0</v>
      </c>
      <c r="H131" s="298">
        <f t="array" ref="H131">IF(SUM(E131:G131)=0,"",E131*4+F131*4+G131*9)</f>
        <v>44</v>
      </c>
    </row>
    <row r="132" spans="1:8" ht="18" customHeight="1">
      <c r="A132" s="1859"/>
      <c r="B132" s="328"/>
      <c r="C132" s="323" t="s">
        <v>305</v>
      </c>
      <c r="D132" s="324">
        <v>18</v>
      </c>
      <c r="E132" s="325">
        <v>2</v>
      </c>
      <c r="F132" s="325">
        <v>8</v>
      </c>
      <c r="G132" s="325">
        <v>2</v>
      </c>
      <c r="H132" s="326">
        <f t="array" ref="H132">IF(SUM(E132:G132)=0,"",E132*4+F132*4+G132*9)</f>
        <v>58</v>
      </c>
    </row>
    <row r="133" spans="1:8" ht="18" customHeight="1">
      <c r="A133" s="1863">
        <v>46219</v>
      </c>
      <c r="B133" s="1843" t="s">
        <v>248</v>
      </c>
      <c r="C133" s="1844"/>
      <c r="D133" s="1845"/>
      <c r="E133" s="289">
        <f t="array" ref="E133">H133/8</f>
        <v>309.80356865024623</v>
      </c>
      <c r="F133" s="289">
        <f t="array" ref="F133">H133/20</f>
        <v>123.9214274600985</v>
      </c>
      <c r="G133" s="289">
        <f t="array" ref="G133">H133/30</f>
        <v>82.614284973398995</v>
      </c>
      <c r="H133" s="289">
        <v>2478.4285492019699</v>
      </c>
    </row>
    <row r="134" spans="1:8" ht="18" customHeight="1">
      <c r="A134" s="1858"/>
      <c r="B134" s="1846" t="s">
        <v>249</v>
      </c>
      <c r="C134" s="1847"/>
      <c r="D134" s="1848"/>
      <c r="E134" s="290">
        <f t="array" ref="E134">SUM(E136:E148)</f>
        <v>460.07460000000003</v>
      </c>
      <c r="F134" s="290">
        <f t="array" ref="F134">SUM(F136:F148)</f>
        <v>77.806399999999996</v>
      </c>
      <c r="G134" s="290">
        <f t="array" ref="G134">SUM(G136:G148)</f>
        <v>41.192399999999992</v>
      </c>
      <c r="H134" s="291">
        <f t="array" ref="H134">SUM(E134*4+F134*4+G134*9)</f>
        <v>2522.2556000000004</v>
      </c>
    </row>
    <row r="135" spans="1:8" ht="18" customHeight="1">
      <c r="A135" s="1858"/>
      <c r="B135" s="1846" t="s">
        <v>250</v>
      </c>
      <c r="C135" s="1847"/>
      <c r="D135" s="1848"/>
      <c r="E135" s="292">
        <f t="array" ref="E135">E134*4/$H134</f>
        <v>0.7296240714065616</v>
      </c>
      <c r="F135" s="292">
        <f t="array" ref="F135">F134*4/$H134</f>
        <v>0.12339177678899789</v>
      </c>
      <c r="G135" s="292">
        <f t="array" ref="G135">G134*9/$H134</f>
        <v>0.14698415180444041</v>
      </c>
      <c r="H135" s="293" t="str">
        <f t="array" ref="H135">FIXED(ROUND(E135*10,0),0,TRUE)&amp;":"&amp;FIXED(ROUND(F135*10,0),0,TRUE)&amp;":"&amp;FIXED(ROUND(G135*10,0),0,TRUE)</f>
        <v>7:1:1</v>
      </c>
    </row>
    <row r="136" spans="1:8" ht="18" customHeight="1">
      <c r="A136" s="1858"/>
      <c r="B136" s="300" t="s">
        <v>254</v>
      </c>
      <c r="C136" s="301" t="s">
        <v>280</v>
      </c>
      <c r="D136" s="302">
        <v>25</v>
      </c>
      <c r="E136" s="303">
        <v>0.75</v>
      </c>
      <c r="F136" s="303">
        <v>2.9249999999999998</v>
      </c>
      <c r="G136" s="303">
        <v>0.95</v>
      </c>
      <c r="H136" s="304">
        <f t="array" ref="H136">IF(SUM(E136:G136)=0,"",E136*4+F136*4+G136*9)</f>
        <v>23.25</v>
      </c>
    </row>
    <row r="137" spans="1:8" ht="18" customHeight="1">
      <c r="A137" s="1858"/>
      <c r="B137" s="305"/>
      <c r="C137" s="301" t="s">
        <v>281</v>
      </c>
      <c r="D137" s="302">
        <v>420.5</v>
      </c>
      <c r="E137" s="303">
        <v>95.873999999999995</v>
      </c>
      <c r="F137" s="303">
        <v>16.3995</v>
      </c>
      <c r="G137" s="303">
        <v>1.6819999999999999</v>
      </c>
      <c r="H137" s="304">
        <f t="array" ref="H137">IF(SUM(E137:G137)=0,"",E137*4+F137*4+G137*9)</f>
        <v>464.23199999999997</v>
      </c>
    </row>
    <row r="138" spans="1:8" ht="18" customHeight="1">
      <c r="A138" s="1858"/>
      <c r="B138" s="306" t="s">
        <v>258</v>
      </c>
      <c r="C138" s="307" t="s">
        <v>266</v>
      </c>
      <c r="D138" s="308">
        <v>159</v>
      </c>
      <c r="E138" s="309">
        <v>41.180999999999997</v>
      </c>
      <c r="F138" s="309">
        <v>4.1340000000000003</v>
      </c>
      <c r="G138" s="309">
        <v>0.47699999999999998</v>
      </c>
      <c r="H138" s="310">
        <f t="array" ref="H138">IF(SUM(E138:G138)=0,"",E138*4+F138*4+G138*9)</f>
        <v>185.553</v>
      </c>
    </row>
    <row r="139" spans="1:8" ht="18" customHeight="1">
      <c r="A139" s="1858"/>
      <c r="B139" s="311"/>
      <c r="C139" s="307" t="s">
        <v>298</v>
      </c>
      <c r="D139" s="308">
        <v>31.8</v>
      </c>
      <c r="E139" s="309">
        <v>1.1766000000000001</v>
      </c>
      <c r="F139" s="309">
        <v>2.1623999999999999</v>
      </c>
      <c r="G139" s="309">
        <v>2.6394000000000002</v>
      </c>
      <c r="H139" s="310">
        <f t="array" ref="H139">IF(SUM(E139:G139)=0,"",E139*4+F139*4+G139*9)</f>
        <v>37.110600000000005</v>
      </c>
    </row>
    <row r="140" spans="1:8" ht="18" customHeight="1">
      <c r="A140" s="1858"/>
      <c r="B140" s="294" t="s">
        <v>251</v>
      </c>
      <c r="C140" s="295" t="s">
        <v>286</v>
      </c>
      <c r="D140" s="296">
        <v>48</v>
      </c>
      <c r="E140" s="297">
        <v>28.8</v>
      </c>
      <c r="F140" s="297">
        <v>6.1920000000000002</v>
      </c>
      <c r="G140" s="297">
        <v>11.28</v>
      </c>
      <c r="H140" s="298">
        <f t="array" ref="H140">IF(SUM(E140:G140)=0,"",E140*4+F140*4+G140*9)</f>
        <v>241.488</v>
      </c>
    </row>
    <row r="141" spans="1:8" ht="18" customHeight="1">
      <c r="A141" s="1858"/>
      <c r="B141" s="299"/>
      <c r="C141" s="295" t="s">
        <v>287</v>
      </c>
      <c r="D141" s="296">
        <v>200</v>
      </c>
      <c r="E141" s="297">
        <v>10</v>
      </c>
      <c r="F141" s="297">
        <v>7.6</v>
      </c>
      <c r="G141" s="297">
        <v>9</v>
      </c>
      <c r="H141" s="298">
        <f t="array" ref="H141">IF(SUM(E141:G141)=0,"",E141*4+F141*4+G141*9)</f>
        <v>151.4</v>
      </c>
    </row>
    <row r="142" spans="1:8" ht="18" customHeight="1">
      <c r="A142" s="1858"/>
      <c r="B142" s="294" t="s">
        <v>251</v>
      </c>
      <c r="C142" s="295" t="s">
        <v>313</v>
      </c>
      <c r="D142" s="296">
        <v>225.5</v>
      </c>
      <c r="E142" s="297">
        <v>23.902999999999999</v>
      </c>
      <c r="F142" s="297">
        <v>0.67649999999999999</v>
      </c>
      <c r="G142" s="297">
        <v>0</v>
      </c>
      <c r="H142" s="298">
        <f t="array" ref="H142">IF(SUM(E142:G142)=0,"",E142*4+F142*4+G142*9)</f>
        <v>98.317999999999998</v>
      </c>
    </row>
    <row r="143" spans="1:8" ht="18" customHeight="1">
      <c r="A143" s="1858"/>
      <c r="B143" s="299"/>
      <c r="C143" s="295" t="s">
        <v>311</v>
      </c>
      <c r="D143" s="296">
        <v>42</v>
      </c>
      <c r="E143" s="297">
        <v>20.916</v>
      </c>
      <c r="F143" s="297">
        <v>3.15</v>
      </c>
      <c r="G143" s="297">
        <v>8.3580000000000005</v>
      </c>
      <c r="H143" s="298">
        <f t="array" ref="H143">IF(SUM(E143:G143)=0,"",E143*4+F143*4+G143*9)</f>
        <v>171.48599999999999</v>
      </c>
    </row>
    <row r="144" spans="1:8" ht="18" customHeight="1">
      <c r="A144" s="1858"/>
      <c r="B144" s="316" t="s">
        <v>261</v>
      </c>
      <c r="C144" s="317" t="s">
        <v>314</v>
      </c>
      <c r="D144" s="318">
        <v>20</v>
      </c>
      <c r="E144" s="319">
        <v>0.6</v>
      </c>
      <c r="F144" s="319">
        <v>2.34</v>
      </c>
      <c r="G144" s="319">
        <v>0.76</v>
      </c>
      <c r="H144" s="320">
        <f t="array" ref="H144">IF(SUM(E144:G144)=0,"",E144*4+F144*4+G144*9)</f>
        <v>18.600000000000001</v>
      </c>
    </row>
    <row r="145" spans="1:8" ht="18" customHeight="1">
      <c r="A145" s="1858"/>
      <c r="B145" s="321"/>
      <c r="C145" s="317" t="s">
        <v>266</v>
      </c>
      <c r="D145" s="318">
        <v>164.9</v>
      </c>
      <c r="E145" s="319">
        <v>42.709099999999999</v>
      </c>
      <c r="F145" s="319">
        <v>4.2873999999999999</v>
      </c>
      <c r="G145" s="319">
        <v>0.49469999999999997</v>
      </c>
      <c r="H145" s="320">
        <f t="array" ref="H145">IF(SUM(E145:G145)=0,"",E145*4+F145*4+G145*9)</f>
        <v>192.4383</v>
      </c>
    </row>
    <row r="146" spans="1:8" ht="18" customHeight="1">
      <c r="A146" s="1858"/>
      <c r="B146" s="294" t="s">
        <v>251</v>
      </c>
      <c r="C146" s="295" t="s">
        <v>314</v>
      </c>
      <c r="D146" s="296">
        <v>95</v>
      </c>
      <c r="E146" s="297">
        <v>2.85</v>
      </c>
      <c r="F146" s="297">
        <v>11.115</v>
      </c>
      <c r="G146" s="297">
        <v>3.61</v>
      </c>
      <c r="H146" s="320">
        <f t="array" ref="H146">IF(SUM(E146:G146)=0,"",E146*4+F146*4+G146*9)</f>
        <v>88.35</v>
      </c>
    </row>
    <row r="147" spans="1:8" ht="18" customHeight="1">
      <c r="A147" s="1858"/>
      <c r="B147" s="299"/>
      <c r="C147" s="295" t="s">
        <v>266</v>
      </c>
      <c r="D147" s="296">
        <v>647.1</v>
      </c>
      <c r="E147" s="297">
        <v>167.59889999999999</v>
      </c>
      <c r="F147" s="297">
        <v>16.8246</v>
      </c>
      <c r="G147" s="297">
        <v>1.9413</v>
      </c>
      <c r="H147" s="320">
        <f t="array" ref="H147">IF(SUM(E147:G147)=0,"",E147*4+F147*4+G147*9)</f>
        <v>755.16570000000002</v>
      </c>
    </row>
    <row r="148" spans="1:8" ht="18" customHeight="1">
      <c r="A148" s="1859"/>
      <c r="B148" s="328"/>
      <c r="C148" s="323" t="s">
        <v>315</v>
      </c>
      <c r="D148" s="324">
        <v>338.8</v>
      </c>
      <c r="E148" s="325">
        <v>23.716000000000001</v>
      </c>
      <c r="F148" s="325">
        <v>0</v>
      </c>
      <c r="G148" s="325">
        <v>0</v>
      </c>
      <c r="H148" s="315">
        <f t="array" ref="H148">IF(SUM(E148:G148)=0,"",E148*4+F148*4+G148*9)</f>
        <v>94.864000000000004</v>
      </c>
    </row>
    <row r="149" spans="1:8" ht="18" customHeight="1">
      <c r="A149" s="1864">
        <v>46220</v>
      </c>
      <c r="B149" s="1851" t="s">
        <v>295</v>
      </c>
      <c r="C149" s="1844"/>
      <c r="D149" s="1845"/>
      <c r="E149" s="333">
        <f t="array" ref="E149">H149/8</f>
        <v>341.15454</v>
      </c>
      <c r="F149" s="333">
        <f t="array" ref="F149">H149/20</f>
        <v>136.461816</v>
      </c>
      <c r="G149" s="333">
        <f t="array" ref="G149">H149/30</f>
        <v>90.974543999999995</v>
      </c>
      <c r="H149" s="333">
        <v>2729.23632</v>
      </c>
    </row>
    <row r="150" spans="1:8" ht="18" customHeight="1">
      <c r="A150" s="1858"/>
      <c r="B150" s="1846" t="s">
        <v>249</v>
      </c>
      <c r="C150" s="1847"/>
      <c r="D150" s="1848"/>
      <c r="E150" s="290">
        <f t="array" ref="E150">SUM(E152:E163,E165)</f>
        <v>371.98169999999999</v>
      </c>
      <c r="F150" s="290">
        <f t="array" ref="F150">SUM(F152:F163,F165)</f>
        <v>108.08959999999999</v>
      </c>
      <c r="G150" s="290">
        <f t="array" ref="G150">SUM(G152:G163,G165)</f>
        <v>100.89900000000002</v>
      </c>
      <c r="H150" s="291">
        <f t="array" ref="H150">SUM(E150*4+F150*4+G150*9)</f>
        <v>2828.3761999999997</v>
      </c>
    </row>
    <row r="151" spans="1:8" ht="18" customHeight="1">
      <c r="A151" s="1858"/>
      <c r="B151" s="1846" t="s">
        <v>250</v>
      </c>
      <c r="C151" s="1847"/>
      <c r="D151" s="1848"/>
      <c r="E151" s="292">
        <f t="array" ref="E151">IF(E150=0,"",E150*4/$H150)</f>
        <v>0.52607103680196432</v>
      </c>
      <c r="F151" s="292">
        <f t="array" ref="F151">IF(F150=0,"",F150*4/$H150)</f>
        <v>0.15286453053875931</v>
      </c>
      <c r="G151" s="292">
        <f t="array" ref="G151">IF(G150=0,"",G150*4/$H150)</f>
        <v>0.14269530340412287</v>
      </c>
      <c r="H151" s="293" t="str">
        <f t="array" ref="H151">IF(H150=0,"",FIXED(ROUND(E151*10,0),0,TRUE)&amp;":"&amp;FIXED(ROUND(F151*10,0),0,TRUE)&amp;":"&amp;FIXED(ROUND(G151*10,0),0,TRUE))</f>
        <v>5:2:1</v>
      </c>
    </row>
    <row r="152" spans="1:8" ht="18" customHeight="1">
      <c r="A152" s="1858"/>
      <c r="B152" s="294" t="s">
        <v>251</v>
      </c>
      <c r="C152" s="295" t="s">
        <v>287</v>
      </c>
      <c r="D152" s="296">
        <v>200</v>
      </c>
      <c r="E152" s="297">
        <v>10</v>
      </c>
      <c r="F152" s="297">
        <v>7.6</v>
      </c>
      <c r="G152" s="297">
        <v>9</v>
      </c>
      <c r="H152" s="298">
        <f t="array" ref="H152">IF(SUM(E152:G152)=0,"",E152*4+F152*4+G152*9)</f>
        <v>151.4</v>
      </c>
    </row>
    <row r="153" spans="1:8" ht="18" customHeight="1">
      <c r="A153" s="1858"/>
      <c r="B153" s="299"/>
      <c r="C153" s="295" t="s">
        <v>275</v>
      </c>
      <c r="D153" s="296">
        <v>47</v>
      </c>
      <c r="E153" s="297">
        <v>23.123999999999999</v>
      </c>
      <c r="F153" s="297">
        <v>4.1829999999999998</v>
      </c>
      <c r="G153" s="297">
        <v>7.4260000000000002</v>
      </c>
      <c r="H153" s="298">
        <f t="array" ref="H153">IF(SUM(E153:G153)=0,"",E153*4+F153*4+G153*9)</f>
        <v>176.06200000000001</v>
      </c>
    </row>
    <row r="154" spans="1:8" ht="18" customHeight="1">
      <c r="A154" s="1858"/>
      <c r="B154" s="300" t="s">
        <v>254</v>
      </c>
      <c r="C154" s="301" t="s">
        <v>278</v>
      </c>
      <c r="D154" s="302">
        <v>374</v>
      </c>
      <c r="E154" s="303">
        <v>22.814</v>
      </c>
      <c r="F154" s="303">
        <v>10.846</v>
      </c>
      <c r="G154" s="303">
        <v>11.593999999999999</v>
      </c>
      <c r="H154" s="304">
        <f t="array" ref="H154">IF(SUM(E154:G154)=0,"",E154*4+F154*4+G154*9)</f>
        <v>238.98599999999999</v>
      </c>
    </row>
    <row r="155" spans="1:8" ht="18" customHeight="1">
      <c r="A155" s="1858"/>
      <c r="B155" s="305"/>
      <c r="C155" s="301" t="s">
        <v>316</v>
      </c>
      <c r="D155" s="302">
        <v>97.2</v>
      </c>
      <c r="E155" s="303">
        <v>17.301600000000001</v>
      </c>
      <c r="F155" s="303">
        <v>3.2075999999999998</v>
      </c>
      <c r="G155" s="303">
        <v>2.4300000000000002</v>
      </c>
      <c r="H155" s="304">
        <f t="array" ref="H155">IF(SUM(E155:G155)=0,"",E155*4+F155*4+G155*9)</f>
        <v>103.9068</v>
      </c>
    </row>
    <row r="156" spans="1:8" ht="18" customHeight="1">
      <c r="A156" s="1858"/>
      <c r="B156" s="294" t="s">
        <v>251</v>
      </c>
      <c r="C156" s="295" t="s">
        <v>286</v>
      </c>
      <c r="D156" s="296">
        <v>39</v>
      </c>
      <c r="E156" s="297">
        <v>23.4</v>
      </c>
      <c r="F156" s="297">
        <v>5.0309999999999997</v>
      </c>
      <c r="G156" s="297">
        <v>9.1649999999999991</v>
      </c>
      <c r="H156" s="298">
        <f t="array" ref="H156">IF(SUM(E156:G156)=0,"",E156*4+F156*4+G156*9)</f>
        <v>196.20899999999997</v>
      </c>
    </row>
    <row r="157" spans="1:8" ht="18" customHeight="1">
      <c r="A157" s="1858"/>
      <c r="B157" s="299"/>
      <c r="C157" s="295" t="s">
        <v>305</v>
      </c>
      <c r="D157" s="296">
        <v>18</v>
      </c>
      <c r="E157" s="297">
        <v>2</v>
      </c>
      <c r="F157" s="297">
        <v>8</v>
      </c>
      <c r="G157" s="297">
        <v>2</v>
      </c>
      <c r="H157" s="298">
        <f t="array" ref="H157">IF(SUM(E157:G157)=0,"",E157*4+F157*4+G157*9)</f>
        <v>58</v>
      </c>
    </row>
    <row r="158" spans="1:8" ht="18" customHeight="1">
      <c r="A158" s="1858"/>
      <c r="B158" s="306" t="s">
        <v>258</v>
      </c>
      <c r="C158" s="307" t="s">
        <v>266</v>
      </c>
      <c r="D158" s="308">
        <v>316</v>
      </c>
      <c r="E158" s="309">
        <v>81.843999999999994</v>
      </c>
      <c r="F158" s="309">
        <v>8.2159999999999993</v>
      </c>
      <c r="G158" s="309">
        <v>0.94799999999999995</v>
      </c>
      <c r="H158" s="310">
        <f t="array" ref="H158">IF(SUM(E158:G158)=0,"",E158*4+F158*4+G158*9)</f>
        <v>368.77199999999993</v>
      </c>
    </row>
    <row r="159" spans="1:8" ht="18" customHeight="1">
      <c r="A159" s="1858"/>
      <c r="B159" s="311"/>
      <c r="C159" s="307" t="s">
        <v>298</v>
      </c>
      <c r="D159" s="308">
        <v>43</v>
      </c>
      <c r="E159" s="309">
        <v>1.591</v>
      </c>
      <c r="F159" s="309">
        <v>2.9239999999999999</v>
      </c>
      <c r="G159" s="309">
        <v>3.569</v>
      </c>
      <c r="H159" s="310">
        <f t="array" ref="H159">IF(SUM(E159:G159)=0,"",E159*4+F159*4+G159*9)</f>
        <v>50.180999999999997</v>
      </c>
    </row>
    <row r="160" spans="1:8" ht="18" customHeight="1">
      <c r="A160" s="1858"/>
      <c r="B160" s="311"/>
      <c r="C160" s="307" t="s">
        <v>299</v>
      </c>
      <c r="D160" s="308">
        <v>10</v>
      </c>
      <c r="E160" s="309">
        <v>0.17</v>
      </c>
      <c r="F160" s="309">
        <v>1.4</v>
      </c>
      <c r="G160" s="309">
        <v>0.92</v>
      </c>
      <c r="H160" s="310">
        <f t="array" ref="H160">IF(SUM(E160:G160)=0,"",E160*4+F160*4+G160*9)</f>
        <v>14.56</v>
      </c>
    </row>
    <row r="161" spans="1:8" ht="18" customHeight="1">
      <c r="A161" s="1858"/>
      <c r="B161" s="294" t="s">
        <v>301</v>
      </c>
      <c r="C161" s="295" t="s">
        <v>286</v>
      </c>
      <c r="D161" s="296">
        <v>48</v>
      </c>
      <c r="E161" s="297">
        <v>28.8</v>
      </c>
      <c r="F161" s="297">
        <v>6.1920000000000002</v>
      </c>
      <c r="G161" s="297">
        <v>11.28</v>
      </c>
      <c r="H161" s="298">
        <f t="array" ref="H161">IF(SUM(E161:G161)=0,"",E161*4+F161*4+G161*9)</f>
        <v>241.488</v>
      </c>
    </row>
    <row r="162" spans="1:8" ht="18" customHeight="1">
      <c r="A162" s="1858"/>
      <c r="B162" s="299"/>
      <c r="C162" s="295" t="s">
        <v>287</v>
      </c>
      <c r="D162" s="296">
        <v>200</v>
      </c>
      <c r="E162" s="297">
        <v>10</v>
      </c>
      <c r="F162" s="297">
        <v>7.6</v>
      </c>
      <c r="G162" s="297">
        <v>9</v>
      </c>
      <c r="H162" s="298">
        <f t="array" ref="H162">IF(SUM(E162:G162)=0,"",E162*4+F162*4+G162*9)</f>
        <v>151.4</v>
      </c>
    </row>
    <row r="163" spans="1:8" ht="18" customHeight="1">
      <c r="A163" s="1858"/>
      <c r="B163" s="299"/>
      <c r="C163" s="295" t="s">
        <v>311</v>
      </c>
      <c r="D163" s="296">
        <v>42</v>
      </c>
      <c r="E163" s="297">
        <v>20.916</v>
      </c>
      <c r="F163" s="297">
        <v>3.15</v>
      </c>
      <c r="G163" s="297">
        <v>8.3580000000000005</v>
      </c>
      <c r="H163" s="298">
        <f t="array" ref="H163">IF(SUM(E163:G163)=0,"",E163*4+F163*4+G163*9)</f>
        <v>171.48599999999999</v>
      </c>
    </row>
    <row r="164" spans="1:8" ht="18" customHeight="1">
      <c r="A164" s="1858"/>
      <c r="B164" s="1860" t="s">
        <v>302</v>
      </c>
      <c r="C164" s="1865" t="s">
        <v>303</v>
      </c>
      <c r="D164" s="1848"/>
      <c r="E164" s="334">
        <f t="array" ref="E164">E150*0.4</f>
        <v>148.79267999999999</v>
      </c>
      <c r="F164" s="334">
        <f t="array" ref="F164">F150*0.4</f>
        <v>43.235839999999996</v>
      </c>
      <c r="G164" s="334">
        <f t="array" ref="G164">G150*0.4</f>
        <v>40.359600000000007</v>
      </c>
      <c r="H164" s="335">
        <f t="array" ref="H164">IF(SUM(E164:G164)=0,"",E164*4+F164*4+G164*9)</f>
        <v>1131.3504800000001</v>
      </c>
    </row>
    <row r="165" spans="1:8" ht="18" customHeight="1">
      <c r="A165" s="1858"/>
      <c r="B165" s="1861"/>
      <c r="C165" s="1854" t="s">
        <v>249</v>
      </c>
      <c r="D165" s="1848"/>
      <c r="E165" s="335">
        <f t="array" ref="E165">SUM(E166:E169)</f>
        <v>130.02109999999999</v>
      </c>
      <c r="F165" s="335">
        <f t="array" ref="F165">SUM(F166:F169)</f>
        <v>39.739999999999995</v>
      </c>
      <c r="G165" s="335">
        <f t="array" ref="G165">SUM(G166:G169)</f>
        <v>25.209</v>
      </c>
      <c r="H165" s="335">
        <f t="array" ref="H165">IF(SUM(E165:G165)=0,"",E165*4+F165*4+G165*9)</f>
        <v>905.92539999999997</v>
      </c>
    </row>
    <row r="166" spans="1:8" ht="18" customHeight="1">
      <c r="A166" s="1858"/>
      <c r="B166" s="321"/>
      <c r="C166" s="317" t="s">
        <v>266</v>
      </c>
      <c r="D166" s="318">
        <v>388</v>
      </c>
      <c r="E166" s="319">
        <v>100.492</v>
      </c>
      <c r="F166" s="319">
        <v>10.087999999999999</v>
      </c>
      <c r="G166" s="319">
        <v>1.1639999999999999</v>
      </c>
      <c r="H166" s="320">
        <f t="array" ref="H166">IF(SUM(E166:G166)=0,"",E166*4+F166*4+G166*9)</f>
        <v>452.79599999999999</v>
      </c>
    </row>
    <row r="167" spans="1:8" ht="18" customHeight="1">
      <c r="A167" s="1858"/>
      <c r="B167" s="321"/>
      <c r="C167" s="317" t="s">
        <v>298</v>
      </c>
      <c r="D167" s="318">
        <v>119</v>
      </c>
      <c r="E167" s="319">
        <v>4.4029999999999996</v>
      </c>
      <c r="F167" s="319">
        <v>8.0920000000000005</v>
      </c>
      <c r="G167" s="319">
        <v>9.8770000000000007</v>
      </c>
      <c r="H167" s="320">
        <f t="array" ref="H167">IF(SUM(E167:G167)=0,"",E167*4+F167*4+G167*9)</f>
        <v>138.87299999999999</v>
      </c>
    </row>
    <row r="168" spans="1:8" ht="18" customHeight="1">
      <c r="A168" s="1858"/>
      <c r="B168" s="321"/>
      <c r="C168" s="317" t="s">
        <v>299</v>
      </c>
      <c r="D168" s="318">
        <v>154</v>
      </c>
      <c r="E168" s="319">
        <v>2.6179999999999999</v>
      </c>
      <c r="F168" s="319">
        <v>21.56</v>
      </c>
      <c r="G168" s="319">
        <v>14.167999999999999</v>
      </c>
      <c r="H168" s="320">
        <f t="array" ref="H168">IF(SUM(E168:G168)=0,"",E168*4+F168*4+G168*9)</f>
        <v>224.22399999999999</v>
      </c>
    </row>
    <row r="169" spans="1:8" ht="18" customHeight="1">
      <c r="A169" s="1859"/>
      <c r="B169" s="329"/>
      <c r="C169" s="313" t="s">
        <v>317</v>
      </c>
      <c r="D169" s="330">
        <v>252.9</v>
      </c>
      <c r="E169" s="314">
        <v>22.508099999999999</v>
      </c>
      <c r="F169" s="314">
        <v>0</v>
      </c>
      <c r="G169" s="314">
        <v>0</v>
      </c>
      <c r="H169" s="315">
        <f t="array" ref="H169">IF(SUM(E169:G169)=0,"",E169*4+F169*4+G169*9)</f>
        <v>90.032399999999996</v>
      </c>
    </row>
    <row r="170" spans="1:8" ht="18" customHeight="1">
      <c r="A170" s="1863">
        <v>46221</v>
      </c>
      <c r="B170" s="1843" t="s">
        <v>248</v>
      </c>
      <c r="C170" s="1844"/>
      <c r="D170" s="1845"/>
      <c r="E170" s="289">
        <f t="array" ref="E170">H170/8</f>
        <v>290</v>
      </c>
      <c r="F170" s="289">
        <f t="array" ref="F170">H170/20</f>
        <v>116</v>
      </c>
      <c r="G170" s="289">
        <f t="array" ref="G170">H170/30</f>
        <v>77.333333333333329</v>
      </c>
      <c r="H170" s="289">
        <v>2320</v>
      </c>
    </row>
    <row r="171" spans="1:8" ht="18" customHeight="1">
      <c r="A171" s="1858"/>
      <c r="B171" s="1846" t="s">
        <v>249</v>
      </c>
      <c r="C171" s="1847"/>
      <c r="D171" s="1848"/>
      <c r="E171" s="290">
        <f t="array" ref="E171">SUM(E173:E184)</f>
        <v>365.25360000000001</v>
      </c>
      <c r="F171" s="290">
        <f t="array" ref="F171">SUM(F173:F184)</f>
        <v>92.46629999999999</v>
      </c>
      <c r="G171" s="290">
        <f t="array" ref="G171">SUM(G173:G184)</f>
        <v>50.22</v>
      </c>
      <c r="H171" s="291">
        <f t="array" ref="H171">SUM(E171*4+F171*4+G171*9)</f>
        <v>2282.8595999999998</v>
      </c>
    </row>
    <row r="172" spans="1:8" ht="18" customHeight="1">
      <c r="A172" s="1858"/>
      <c r="B172" s="1846" t="s">
        <v>250</v>
      </c>
      <c r="C172" s="1847"/>
      <c r="D172" s="1848"/>
      <c r="E172" s="292">
        <f t="array" ref="E172">E171*4/$H171</f>
        <v>0.63999310338664728</v>
      </c>
      <c r="F172" s="292">
        <f t="array" ref="F172">F171*4/$H171</f>
        <v>0.16201837379749504</v>
      </c>
      <c r="G172" s="292">
        <f t="array" ref="G172">G171*9/$H171</f>
        <v>0.19798852281585783</v>
      </c>
      <c r="H172" s="293" t="str">
        <f t="array" ref="H172">FIXED(ROUND(E172*10,0),0,TRUE)&amp;":"&amp;FIXED(ROUND(F172*10,0),0,TRUE)&amp;":"&amp;FIXED(ROUND(G172*10,0),0,TRUE)</f>
        <v>6:2:2</v>
      </c>
    </row>
    <row r="173" spans="1:8" ht="18" customHeight="1">
      <c r="A173" s="1858"/>
      <c r="B173" s="300" t="s">
        <v>254</v>
      </c>
      <c r="C173" s="301" t="s">
        <v>280</v>
      </c>
      <c r="D173" s="302">
        <v>25</v>
      </c>
      <c r="E173" s="303">
        <v>0.75</v>
      </c>
      <c r="F173" s="303">
        <v>2.9249999999999998</v>
      </c>
      <c r="G173" s="303">
        <v>0.95</v>
      </c>
      <c r="H173" s="304">
        <f t="array" ref="H173">IF(SUM(E173:G173)=0,"",E173*4+F173*4+G173*9)</f>
        <v>23.25</v>
      </c>
    </row>
    <row r="174" spans="1:8" ht="18" customHeight="1">
      <c r="A174" s="1858"/>
      <c r="B174" s="305"/>
      <c r="C174" s="301" t="s">
        <v>281</v>
      </c>
      <c r="D174" s="302">
        <v>420.5</v>
      </c>
      <c r="E174" s="303">
        <v>95.873999999999995</v>
      </c>
      <c r="F174" s="303">
        <v>16.3995</v>
      </c>
      <c r="G174" s="303">
        <v>1.6819999999999999</v>
      </c>
      <c r="H174" s="304">
        <f t="array" ref="H174">IF(SUM(E174:G174)=0,"",E174*4+F174*4+G174*9)</f>
        <v>464.23199999999997</v>
      </c>
    </row>
    <row r="175" spans="1:8" ht="18" customHeight="1">
      <c r="A175" s="1858"/>
      <c r="B175" s="294" t="s">
        <v>251</v>
      </c>
      <c r="C175" s="295" t="s">
        <v>313</v>
      </c>
      <c r="D175" s="296">
        <v>210.6</v>
      </c>
      <c r="E175" s="297">
        <v>22.323599999999999</v>
      </c>
      <c r="F175" s="297">
        <v>0.63180000000000003</v>
      </c>
      <c r="G175" s="297">
        <v>0</v>
      </c>
      <c r="H175" s="298">
        <f t="array" ref="H175">IF(SUM(E175:G175)=0,"",E175*4+F175*4+G175*9)</f>
        <v>91.821599999999989</v>
      </c>
    </row>
    <row r="176" spans="1:8" ht="18" customHeight="1">
      <c r="A176" s="1858"/>
      <c r="B176" s="299"/>
      <c r="C176" s="295" t="s">
        <v>286</v>
      </c>
      <c r="D176" s="296">
        <v>13</v>
      </c>
      <c r="E176" s="297">
        <v>7.8</v>
      </c>
      <c r="F176" s="297">
        <v>1.677</v>
      </c>
      <c r="G176" s="297">
        <v>3.0550000000000002</v>
      </c>
      <c r="H176" s="298">
        <f t="array" ref="H176">IF(SUM(E176:G176)=0,"",E176*4+F176*4+G176*9)</f>
        <v>65.403000000000006</v>
      </c>
    </row>
    <row r="177" spans="1:8" ht="18" customHeight="1">
      <c r="A177" s="1858"/>
      <c r="B177" s="306" t="s">
        <v>258</v>
      </c>
      <c r="C177" s="307" t="s">
        <v>266</v>
      </c>
      <c r="D177" s="308">
        <v>475</v>
      </c>
      <c r="E177" s="309">
        <v>123.02500000000001</v>
      </c>
      <c r="F177" s="309">
        <v>12.35</v>
      </c>
      <c r="G177" s="309">
        <v>1.425</v>
      </c>
      <c r="H177" s="310">
        <f t="array" ref="H177">IF(SUM(E177:G177)=0,"",E177*4+F177*4+G177*9)</f>
        <v>554.32500000000005</v>
      </c>
    </row>
    <row r="178" spans="1:8" ht="18" customHeight="1">
      <c r="A178" s="1858"/>
      <c r="B178" s="311"/>
      <c r="C178" s="307" t="s">
        <v>314</v>
      </c>
      <c r="D178" s="308">
        <v>50</v>
      </c>
      <c r="E178" s="309">
        <v>1.5</v>
      </c>
      <c r="F178" s="309">
        <v>5.85</v>
      </c>
      <c r="G178" s="309">
        <v>1.9</v>
      </c>
      <c r="H178" s="310">
        <f t="array" ref="H178">IF(SUM(E178:G178)=0,"",E178*4+F178*4+G178*9)</f>
        <v>46.5</v>
      </c>
    </row>
    <row r="179" spans="1:8" ht="18" customHeight="1">
      <c r="A179" s="1858"/>
      <c r="B179" s="311"/>
      <c r="C179" s="307" t="s">
        <v>283</v>
      </c>
      <c r="D179" s="308">
        <v>62</v>
      </c>
      <c r="E179" s="309">
        <v>2.294</v>
      </c>
      <c r="F179" s="309">
        <v>4.2160000000000002</v>
      </c>
      <c r="G179" s="309">
        <v>5.1459999999999999</v>
      </c>
      <c r="H179" s="310">
        <f t="array" ref="H179">IF(SUM(E179:G179)=0,"",E179*4+F179*4+G179*9)</f>
        <v>72.353999999999999</v>
      </c>
    </row>
    <row r="180" spans="1:8" ht="18" customHeight="1">
      <c r="A180" s="1858"/>
      <c r="B180" s="311"/>
      <c r="C180" s="307" t="s">
        <v>299</v>
      </c>
      <c r="D180" s="308">
        <v>63</v>
      </c>
      <c r="E180" s="309">
        <v>1.071</v>
      </c>
      <c r="F180" s="309">
        <v>8.82</v>
      </c>
      <c r="G180" s="309">
        <v>5.7960000000000003</v>
      </c>
      <c r="H180" s="310">
        <f t="array" ref="H180">IF(SUM(E180:G180)=0,"",E180*4+F180*4+G180*9)</f>
        <v>91.728000000000009</v>
      </c>
    </row>
    <row r="181" spans="1:8" ht="18" customHeight="1">
      <c r="A181" s="1858"/>
      <c r="B181" s="294" t="s">
        <v>251</v>
      </c>
      <c r="C181" s="295" t="s">
        <v>318</v>
      </c>
      <c r="D181" s="296">
        <v>183</v>
      </c>
      <c r="E181" s="297">
        <v>27.45</v>
      </c>
      <c r="F181" s="297">
        <v>18.117000000000001</v>
      </c>
      <c r="G181" s="297">
        <v>24.155999999999999</v>
      </c>
      <c r="H181" s="298">
        <f t="array" ref="H181">IF(SUM(E181:G181)=0,"",E181*4+F181*4+G181*9)</f>
        <v>399.67200000000003</v>
      </c>
    </row>
    <row r="182" spans="1:8" ht="18" customHeight="1">
      <c r="A182" s="1858"/>
      <c r="B182" s="316" t="s">
        <v>261</v>
      </c>
      <c r="C182" s="317" t="s">
        <v>304</v>
      </c>
      <c r="D182" s="318">
        <v>353</v>
      </c>
      <c r="E182" s="319">
        <v>80.483999999999995</v>
      </c>
      <c r="F182" s="319">
        <v>13.766999999999999</v>
      </c>
      <c r="G182" s="319">
        <v>1.4119999999999999</v>
      </c>
      <c r="H182" s="320">
        <f t="array" ref="H182">IF(SUM(E182:G182)=0,"",E182*4+F182*4+G182*9)</f>
        <v>389.71199999999999</v>
      </c>
    </row>
    <row r="183" spans="1:8" ht="18" customHeight="1">
      <c r="A183" s="1858"/>
      <c r="B183" s="321"/>
      <c r="C183" s="317" t="s">
        <v>314</v>
      </c>
      <c r="D183" s="318">
        <v>45</v>
      </c>
      <c r="E183" s="319">
        <v>1.35</v>
      </c>
      <c r="F183" s="319">
        <v>5.2649999999999997</v>
      </c>
      <c r="G183" s="319">
        <v>1.71</v>
      </c>
      <c r="H183" s="320">
        <f t="array" ref="H183">IF(SUM(E183:G183)=0,"",E183*4+F183*4+G183*9)</f>
        <v>41.85</v>
      </c>
    </row>
    <row r="184" spans="1:8" ht="18" customHeight="1">
      <c r="A184" s="1859"/>
      <c r="B184" s="329"/>
      <c r="C184" s="313" t="s">
        <v>298</v>
      </c>
      <c r="D184" s="330">
        <v>36</v>
      </c>
      <c r="E184" s="314">
        <v>1.3320000000000001</v>
      </c>
      <c r="F184" s="314">
        <v>2.448</v>
      </c>
      <c r="G184" s="314">
        <v>2.988</v>
      </c>
      <c r="H184" s="315">
        <f t="array" ref="H184">IF(SUM(E184:G184)=0,"",E184*4+F184*4+G184*9)</f>
        <v>42.012</v>
      </c>
    </row>
    <row r="185" spans="1:8" ht="18" customHeight="1">
      <c r="A185" s="1863">
        <v>46222</v>
      </c>
      <c r="B185" s="1843" t="s">
        <v>248</v>
      </c>
      <c r="C185" s="1844"/>
      <c r="D185" s="1845"/>
      <c r="E185" s="289">
        <f t="array" ref="E185">H185/8</f>
        <v>288.80742857142877</v>
      </c>
      <c r="F185" s="289">
        <f t="array" ref="F185">H185/20</f>
        <v>115.52297142857151</v>
      </c>
      <c r="G185" s="289">
        <f t="array" ref="G185">H185/30</f>
        <v>77.015314285714339</v>
      </c>
      <c r="H185" s="289">
        <v>2310.4594285714302</v>
      </c>
    </row>
    <row r="186" spans="1:8" ht="18" customHeight="1">
      <c r="A186" s="1858"/>
      <c r="B186" s="1846" t="s">
        <v>249</v>
      </c>
      <c r="C186" s="1847"/>
      <c r="D186" s="1848"/>
      <c r="E186" s="290">
        <f t="array" ref="E186">SUM(E188:E197)</f>
        <v>337.76919999999996</v>
      </c>
      <c r="F186" s="290">
        <f t="array" ref="F186">SUM(F188:F197)</f>
        <v>76.620899999999992</v>
      </c>
      <c r="G186" s="290">
        <f t="array" ref="G186">SUM(G188:G197)</f>
        <v>77.534599999999998</v>
      </c>
      <c r="H186" s="291">
        <f t="array" ref="H186">SUM(E186*4+F186*4+G186*9)</f>
        <v>2355.3717999999999</v>
      </c>
    </row>
    <row r="187" spans="1:8" ht="18" customHeight="1">
      <c r="A187" s="1858"/>
      <c r="B187" s="1846" t="s">
        <v>250</v>
      </c>
      <c r="C187" s="1847"/>
      <c r="D187" s="1848"/>
      <c r="E187" s="292">
        <f t="array" ref="E187">E186*4/$H186</f>
        <v>0.57361508701089137</v>
      </c>
      <c r="F187" s="292">
        <f t="array" ref="F187">F186*4/$H186</f>
        <v>0.1301211129385178</v>
      </c>
      <c r="G187" s="292">
        <f t="array" ref="G187">G186*9/$H186</f>
        <v>0.29626380005059072</v>
      </c>
      <c r="H187" s="293" t="str">
        <f t="array" ref="H187">FIXED(ROUND(E187*10,0),0,TRUE)&amp;":"&amp;FIXED(ROUND(F187*10,0),0,TRUE)&amp;":"&amp;FIXED(ROUND(G187*10,0),0,TRUE)</f>
        <v>6:1:3</v>
      </c>
    </row>
    <row r="188" spans="1:8" ht="18" customHeight="1">
      <c r="A188" s="1858"/>
      <c r="B188" s="300" t="s">
        <v>254</v>
      </c>
      <c r="C188" s="301" t="s">
        <v>307</v>
      </c>
      <c r="D188" s="302">
        <v>361.2</v>
      </c>
      <c r="E188" s="303">
        <v>93.912000000000006</v>
      </c>
      <c r="F188" s="303">
        <v>27.09</v>
      </c>
      <c r="G188" s="303">
        <v>39.009599999999999</v>
      </c>
      <c r="H188" s="304">
        <f t="array" ref="H188">IF(SUM(E188:G188)=0,"",E188*4+F188*4+G188*9)</f>
        <v>835.09439999999995</v>
      </c>
    </row>
    <row r="189" spans="1:8" ht="18" customHeight="1">
      <c r="A189" s="1858"/>
      <c r="B189" s="305"/>
      <c r="C189" s="301" t="s">
        <v>287</v>
      </c>
      <c r="D189" s="302">
        <v>200</v>
      </c>
      <c r="E189" s="303">
        <v>10</v>
      </c>
      <c r="F189" s="303">
        <v>7.6</v>
      </c>
      <c r="G189" s="303">
        <v>9</v>
      </c>
      <c r="H189" s="304">
        <f t="array" ref="H189">IF(SUM(E189:G189)=0,"",E189*4+F189*4+G189*9)</f>
        <v>151.4</v>
      </c>
    </row>
    <row r="190" spans="1:8" ht="18" customHeight="1">
      <c r="A190" s="1858"/>
      <c r="B190" s="306" t="s">
        <v>258</v>
      </c>
      <c r="C190" s="307" t="s">
        <v>266</v>
      </c>
      <c r="D190" s="308">
        <v>359</v>
      </c>
      <c r="E190" s="309">
        <v>92.980999999999995</v>
      </c>
      <c r="F190" s="309">
        <v>9.3339999999999996</v>
      </c>
      <c r="G190" s="309">
        <v>1.077</v>
      </c>
      <c r="H190" s="310">
        <f t="array" ref="H190">IF(SUM(E190:G190)=0,"",E190*4+F190*4+G190*9)</f>
        <v>418.95299999999997</v>
      </c>
    </row>
    <row r="191" spans="1:8" ht="18" customHeight="1">
      <c r="A191" s="1858"/>
      <c r="B191" s="311"/>
      <c r="C191" s="307" t="s">
        <v>283</v>
      </c>
      <c r="D191" s="308">
        <v>152.6</v>
      </c>
      <c r="E191" s="309">
        <v>5.6462000000000003</v>
      </c>
      <c r="F191" s="309">
        <v>10.376799999999999</v>
      </c>
      <c r="G191" s="309">
        <v>12.665800000000001</v>
      </c>
      <c r="H191" s="310">
        <f t="array" ref="H191">IF(SUM(E191:G191)=0,"",E191*4+F191*4+G191*9)</f>
        <v>178.08420000000001</v>
      </c>
    </row>
    <row r="192" spans="1:8" ht="18" customHeight="1">
      <c r="A192" s="1858"/>
      <c r="B192" s="311"/>
      <c r="C192" s="307" t="s">
        <v>319</v>
      </c>
      <c r="D192" s="308">
        <v>22.5</v>
      </c>
      <c r="E192" s="309">
        <v>0.63</v>
      </c>
      <c r="F192" s="309">
        <v>2.7225000000000001</v>
      </c>
      <c r="G192" s="309">
        <v>0.51749999999999996</v>
      </c>
      <c r="H192" s="310">
        <f t="array" ref="H192">IF(SUM(E192:G192)=0,"",E192*4+F192*4+G192*9)</f>
        <v>18.067499999999999</v>
      </c>
    </row>
    <row r="193" spans="1:8" ht="18" customHeight="1">
      <c r="A193" s="1858"/>
      <c r="B193" s="311"/>
      <c r="C193" s="307" t="s">
        <v>310</v>
      </c>
      <c r="D193" s="308">
        <v>100</v>
      </c>
      <c r="E193" s="309">
        <v>9</v>
      </c>
      <c r="F193" s="309">
        <v>0.8</v>
      </c>
      <c r="G193" s="309">
        <v>0.1</v>
      </c>
      <c r="H193" s="310">
        <f t="array" ref="H193">IF(SUM(E193:G193)=0,"",E193*4+F193*4+G193*9)</f>
        <v>40.1</v>
      </c>
    </row>
    <row r="194" spans="1:8" ht="18" customHeight="1">
      <c r="A194" s="1858"/>
      <c r="B194" s="294" t="s">
        <v>251</v>
      </c>
      <c r="C194" s="295" t="s">
        <v>286</v>
      </c>
      <c r="D194" s="296">
        <v>39</v>
      </c>
      <c r="E194" s="297">
        <v>23.4</v>
      </c>
      <c r="F194" s="297">
        <v>5.0309999999999997</v>
      </c>
      <c r="G194" s="297">
        <v>9.1649999999999991</v>
      </c>
      <c r="H194" s="298">
        <f t="array" ref="H194">IF(SUM(E194:G194)=0,"",E194*4+F194*4+G194*9)</f>
        <v>196.20899999999997</v>
      </c>
    </row>
    <row r="195" spans="1:8" ht="18" customHeight="1">
      <c r="A195" s="1858"/>
      <c r="B195" s="316" t="s">
        <v>261</v>
      </c>
      <c r="C195" s="317" t="s">
        <v>266</v>
      </c>
      <c r="D195" s="318">
        <v>267.5</v>
      </c>
      <c r="E195" s="319">
        <v>69.282499999999999</v>
      </c>
      <c r="F195" s="319">
        <v>6.9550000000000001</v>
      </c>
      <c r="G195" s="319">
        <v>0.80249999999999999</v>
      </c>
      <c r="H195" s="320">
        <f t="array" ref="H195">IF(SUM(E195:G195)=0,"",E195*4+F195*4+G195*9)</f>
        <v>312.17250000000001</v>
      </c>
    </row>
    <row r="196" spans="1:8" ht="18" customHeight="1">
      <c r="A196" s="1858"/>
      <c r="B196" s="321"/>
      <c r="C196" s="317" t="s">
        <v>298</v>
      </c>
      <c r="D196" s="318">
        <v>58.5</v>
      </c>
      <c r="E196" s="319">
        <v>2.1644999999999999</v>
      </c>
      <c r="F196" s="319">
        <v>3.9780000000000002</v>
      </c>
      <c r="G196" s="319">
        <v>4.8555000000000001</v>
      </c>
      <c r="H196" s="320">
        <f t="array" ref="H196">IF(SUM(E196:G196)=0,"",E196*4+F196*4+G196*9)</f>
        <v>68.269499999999994</v>
      </c>
    </row>
    <row r="197" spans="1:8" ht="18" customHeight="1">
      <c r="A197" s="1859"/>
      <c r="B197" s="336" t="s">
        <v>251</v>
      </c>
      <c r="C197" s="323" t="s">
        <v>310</v>
      </c>
      <c r="D197" s="324">
        <v>341.7</v>
      </c>
      <c r="E197" s="325">
        <v>30.753</v>
      </c>
      <c r="F197" s="325">
        <v>2.7336</v>
      </c>
      <c r="G197" s="325">
        <v>0.3417</v>
      </c>
      <c r="H197" s="326">
        <f t="array" ref="H197">IF(SUM(E197:G197)=0,"",E197*4+F197*4+G197*9)</f>
        <v>137.02170000000001</v>
      </c>
    </row>
    <row r="198" spans="1:8" ht="18" customHeight="1">
      <c r="A198" s="1864">
        <v>46223</v>
      </c>
      <c r="B198" s="1851" t="s">
        <v>295</v>
      </c>
      <c r="C198" s="1844"/>
      <c r="D198" s="1845"/>
      <c r="E198" s="333">
        <f t="array" ref="E198">H198/8</f>
        <v>348.35075999999998</v>
      </c>
      <c r="F198" s="333">
        <f t="array" ref="F198">H198/20</f>
        <v>139.340304</v>
      </c>
      <c r="G198" s="333">
        <f t="array" ref="G198">H198/30</f>
        <v>92.893535999999997</v>
      </c>
      <c r="H198" s="333">
        <v>2786.8060799999998</v>
      </c>
    </row>
    <row r="199" spans="1:8" ht="18" customHeight="1">
      <c r="A199" s="1858"/>
      <c r="B199" s="1846" t="s">
        <v>249</v>
      </c>
      <c r="C199" s="1847"/>
      <c r="D199" s="1848"/>
      <c r="E199" s="290">
        <f t="array" ref="E199">SUM(E201:E212,E214)</f>
        <v>421.74700000000001</v>
      </c>
      <c r="F199" s="290">
        <f t="array" ref="F199">SUM(F201:F212,F214)</f>
        <v>102.6785</v>
      </c>
      <c r="G199" s="290">
        <f t="array" ref="G199">SUM(G201:G212,G214)</f>
        <v>84.666100000000014</v>
      </c>
      <c r="H199" s="291">
        <f t="array" ref="H199">SUM(E199*4+F199*4+G199*9)</f>
        <v>2859.6969000000004</v>
      </c>
    </row>
    <row r="200" spans="1:8" ht="18" customHeight="1">
      <c r="A200" s="1858"/>
      <c r="B200" s="1846" t="s">
        <v>250</v>
      </c>
      <c r="C200" s="1847"/>
      <c r="D200" s="1848"/>
      <c r="E200" s="292">
        <f t="array" ref="E200">IF(E199=0,"",E199*4/$H199)</f>
        <v>0.58991846303711415</v>
      </c>
      <c r="F200" s="292">
        <f t="array" ref="F200">IF(F199=0,"",F199*4/$H199)</f>
        <v>0.14362151457379974</v>
      </c>
      <c r="G200" s="292">
        <f t="array" ref="G200">IF(G199=0,"",G199*4/$H199)</f>
        <v>0.11842667661737159</v>
      </c>
      <c r="H200" s="293" t="str">
        <f t="array" ref="H200">IF(H199=0,"",FIXED(ROUND(E200*10,0),0,TRUE)&amp;":"&amp;FIXED(ROUND(F200*10,0),0,TRUE)&amp;":"&amp;FIXED(ROUND(G200*10,0),0,TRUE))</f>
        <v>6:1:1</v>
      </c>
    </row>
    <row r="201" spans="1:8" ht="18" customHeight="1">
      <c r="A201" s="1858"/>
      <c r="B201" s="294" t="s">
        <v>251</v>
      </c>
      <c r="C201" s="295" t="s">
        <v>287</v>
      </c>
      <c r="D201" s="296">
        <v>200</v>
      </c>
      <c r="E201" s="297">
        <v>10</v>
      </c>
      <c r="F201" s="297">
        <v>7.6</v>
      </c>
      <c r="G201" s="297">
        <v>9</v>
      </c>
      <c r="H201" s="298">
        <f t="array" ref="H201">IF(SUM(E201:G201)=0,"",E201*4+F201*4+G201*9)</f>
        <v>151.4</v>
      </c>
    </row>
    <row r="202" spans="1:8" ht="18" customHeight="1">
      <c r="A202" s="1858"/>
      <c r="B202" s="299"/>
      <c r="C202" s="295" t="s">
        <v>275</v>
      </c>
      <c r="D202" s="296">
        <v>25</v>
      </c>
      <c r="E202" s="297">
        <v>12</v>
      </c>
      <c r="F202" s="297">
        <v>2</v>
      </c>
      <c r="G202" s="297">
        <v>3.5</v>
      </c>
      <c r="H202" s="298">
        <f t="array" ref="H202">IF(SUM(E202:G202)=0,"",E202*4+F202*4+G202*9)</f>
        <v>87.5</v>
      </c>
    </row>
    <row r="203" spans="1:8" ht="18" customHeight="1">
      <c r="A203" s="1858"/>
      <c r="B203" s="300" t="s">
        <v>254</v>
      </c>
      <c r="C203" s="301" t="s">
        <v>280</v>
      </c>
      <c r="D203" s="302">
        <v>25</v>
      </c>
      <c r="E203" s="303">
        <v>0.75</v>
      </c>
      <c r="F203" s="303">
        <v>2.9249999999999998</v>
      </c>
      <c r="G203" s="303">
        <v>0.95</v>
      </c>
      <c r="H203" s="304">
        <f t="array" ref="H203">IF(SUM(E203:G203)=0,"",E203*4+F203*4+G203*9)</f>
        <v>23.25</v>
      </c>
    </row>
    <row r="204" spans="1:8" ht="18" customHeight="1">
      <c r="A204" s="1858"/>
      <c r="B204" s="305"/>
      <c r="C204" s="301" t="s">
        <v>281</v>
      </c>
      <c r="D204" s="302">
        <v>420.5</v>
      </c>
      <c r="E204" s="303">
        <v>95.873999999999995</v>
      </c>
      <c r="F204" s="303">
        <v>16.3995</v>
      </c>
      <c r="G204" s="303">
        <v>1.6819999999999999</v>
      </c>
      <c r="H204" s="304">
        <f t="array" ref="H204">IF(SUM(E204:G204)=0,"",E204*4+F204*4+G204*9)</f>
        <v>464.23199999999997</v>
      </c>
    </row>
    <row r="205" spans="1:8" ht="18" customHeight="1">
      <c r="A205" s="1858"/>
      <c r="B205" s="294" t="s">
        <v>251</v>
      </c>
      <c r="C205" s="295" t="s">
        <v>317</v>
      </c>
      <c r="D205" s="296">
        <v>410.5</v>
      </c>
      <c r="E205" s="297">
        <v>36.534500000000001</v>
      </c>
      <c r="F205" s="297">
        <v>0</v>
      </c>
      <c r="G205" s="297">
        <v>0</v>
      </c>
      <c r="H205" s="298">
        <f t="array" ref="H205">IF(SUM(E205:G205)=0,"",E205*4+F205*4+G205*9)</f>
        <v>146.13800000000001</v>
      </c>
    </row>
    <row r="206" spans="1:8" ht="18" customHeight="1">
      <c r="A206" s="1858"/>
      <c r="B206" s="306" t="s">
        <v>258</v>
      </c>
      <c r="C206" s="307" t="s">
        <v>266</v>
      </c>
      <c r="D206" s="308">
        <v>306.5</v>
      </c>
      <c r="E206" s="309">
        <v>79.383499999999998</v>
      </c>
      <c r="F206" s="309">
        <v>7.9690000000000003</v>
      </c>
      <c r="G206" s="309">
        <v>0.91949999999999998</v>
      </c>
      <c r="H206" s="310">
        <f t="array" ref="H206">IF(SUM(E206:G206)=0,"",E206*4+F206*4+G206*9)</f>
        <v>357.68549999999999</v>
      </c>
    </row>
    <row r="207" spans="1:8" ht="18" customHeight="1">
      <c r="A207" s="1858"/>
      <c r="B207" s="311"/>
      <c r="C207" s="307" t="s">
        <v>298</v>
      </c>
      <c r="D207" s="308">
        <v>60</v>
      </c>
      <c r="E207" s="309">
        <v>2.2200000000000002</v>
      </c>
      <c r="F207" s="309">
        <v>4.08</v>
      </c>
      <c r="G207" s="309">
        <v>4.9800000000000004</v>
      </c>
      <c r="H207" s="310">
        <f t="array" ref="H207">IF(SUM(E207:G207)=0,"",E207*4+F207*4+G207*9)</f>
        <v>70.02000000000001</v>
      </c>
    </row>
    <row r="208" spans="1:8" ht="18" customHeight="1">
      <c r="A208" s="1858"/>
      <c r="B208" s="311"/>
      <c r="C208" s="307" t="s">
        <v>299</v>
      </c>
      <c r="D208" s="308">
        <v>56</v>
      </c>
      <c r="E208" s="309">
        <v>0.95199999999999996</v>
      </c>
      <c r="F208" s="309">
        <v>7.84</v>
      </c>
      <c r="G208" s="309">
        <v>5.1520000000000001</v>
      </c>
      <c r="H208" s="310">
        <f t="array" ref="H208">IF(SUM(E208:G208)=0,"",E208*4+F208*4+G208*9)</f>
        <v>81.536000000000001</v>
      </c>
    </row>
    <row r="209" spans="1:8" ht="18" customHeight="1">
      <c r="A209" s="1858"/>
      <c r="B209" s="311"/>
      <c r="C209" s="307" t="s">
        <v>319</v>
      </c>
      <c r="D209" s="308">
        <v>18.899999999999999</v>
      </c>
      <c r="E209" s="309">
        <v>0.5292</v>
      </c>
      <c r="F209" s="309">
        <v>2.2869000000000002</v>
      </c>
      <c r="G209" s="309">
        <v>0.43469999999999998</v>
      </c>
      <c r="H209" s="310">
        <f t="array" ref="H209">IF(SUM(E209:G209)=0,"",E209*4+F209*4+G209*9)</f>
        <v>15.1767</v>
      </c>
    </row>
    <row r="210" spans="1:8" ht="18" customHeight="1">
      <c r="A210" s="1858"/>
      <c r="B210" s="294" t="s">
        <v>251</v>
      </c>
      <c r="C210" s="295" t="s">
        <v>311</v>
      </c>
      <c r="D210" s="296">
        <v>42</v>
      </c>
      <c r="E210" s="297">
        <v>20.916</v>
      </c>
      <c r="F210" s="297">
        <v>3.15</v>
      </c>
      <c r="G210" s="297">
        <v>8.3580000000000005</v>
      </c>
      <c r="H210" s="298">
        <f t="array" ref="H210">IF(SUM(E210:G210)=0,"",E210*4+F210*4+G210*9)</f>
        <v>171.48599999999999</v>
      </c>
    </row>
    <row r="211" spans="1:8" ht="18" customHeight="1">
      <c r="A211" s="1858"/>
      <c r="B211" s="299"/>
      <c r="C211" s="295" t="s">
        <v>287</v>
      </c>
      <c r="D211" s="296">
        <v>200</v>
      </c>
      <c r="E211" s="297">
        <v>10</v>
      </c>
      <c r="F211" s="297">
        <v>7.6</v>
      </c>
      <c r="G211" s="297">
        <v>9</v>
      </c>
      <c r="H211" s="298">
        <f t="array" ref="H211">IF(SUM(E211:G211)=0,"",E211*4+F211*4+G211*9)</f>
        <v>151.4</v>
      </c>
    </row>
    <row r="212" spans="1:8" ht="18" customHeight="1">
      <c r="A212" s="1858"/>
      <c r="B212" s="294" t="s">
        <v>301</v>
      </c>
      <c r="C212" s="295" t="s">
        <v>311</v>
      </c>
      <c r="D212" s="296">
        <v>42</v>
      </c>
      <c r="E212" s="297">
        <v>20.916</v>
      </c>
      <c r="F212" s="297">
        <v>3.15</v>
      </c>
      <c r="G212" s="297">
        <v>8.3580000000000005</v>
      </c>
      <c r="H212" s="298">
        <f t="array" ref="H212">IF(SUM(E212:G212)=0,"",E212*4+F212*4+G212*9)</f>
        <v>171.48599999999999</v>
      </c>
    </row>
    <row r="213" spans="1:8" ht="18" customHeight="1">
      <c r="A213" s="1858"/>
      <c r="B213" s="1860" t="s">
        <v>302</v>
      </c>
      <c r="C213" s="1865" t="s">
        <v>303</v>
      </c>
      <c r="D213" s="1848"/>
      <c r="E213" s="334">
        <f t="array" ref="E213">E198*0.4</f>
        <v>139.340304</v>
      </c>
      <c r="F213" s="334">
        <f t="array" ref="F213">F198*0.4</f>
        <v>55.736121600000004</v>
      </c>
      <c r="G213" s="334">
        <f t="array" ref="G213">G198*0.4</f>
        <v>37.1574144</v>
      </c>
      <c r="H213" s="335">
        <f t="array" ref="H213">IF(SUM(E213:G213)=0,"",E213*4+F213*4+G213*9)</f>
        <v>1114.722432</v>
      </c>
    </row>
    <row r="214" spans="1:8" ht="18" customHeight="1">
      <c r="A214" s="1858"/>
      <c r="B214" s="1861"/>
      <c r="C214" s="1854" t="s">
        <v>249</v>
      </c>
      <c r="D214" s="1848"/>
      <c r="E214" s="335">
        <f t="array" ref="E214">SUM(E215:E218)</f>
        <v>131.67180000000002</v>
      </c>
      <c r="F214" s="335">
        <f t="array" ref="F214">SUM(F215:F218)</f>
        <v>37.678100000000001</v>
      </c>
      <c r="G214" s="335">
        <f t="array" ref="G214">SUM(G215:G218)</f>
        <v>32.331900000000005</v>
      </c>
      <c r="H214" s="335">
        <f t="array" ref="H214">IF(SUM(E214:G214)=0,"",E214*4+F214*4+G214*9)</f>
        <v>968.38670000000013</v>
      </c>
    </row>
    <row r="215" spans="1:8" ht="18" customHeight="1">
      <c r="A215" s="1858"/>
      <c r="B215" s="321"/>
      <c r="C215" s="317" t="s">
        <v>299</v>
      </c>
      <c r="D215" s="318">
        <v>85.7</v>
      </c>
      <c r="E215" s="319">
        <v>1.4569000000000001</v>
      </c>
      <c r="F215" s="319">
        <v>11.997999999999999</v>
      </c>
      <c r="G215" s="319">
        <v>7.8844000000000003</v>
      </c>
      <c r="H215" s="320">
        <f t="array" ref="H215">IF(SUM(E215:G215)=0,"",E215*4+F215*4+G215*9)</f>
        <v>124.7792</v>
      </c>
    </row>
    <row r="216" spans="1:8" ht="18" customHeight="1">
      <c r="A216" s="1858"/>
      <c r="B216" s="321"/>
      <c r="C216" s="317" t="s">
        <v>298</v>
      </c>
      <c r="D216" s="318">
        <v>74.5</v>
      </c>
      <c r="E216" s="319">
        <v>2.7565</v>
      </c>
      <c r="F216" s="319">
        <v>5.0659999999999998</v>
      </c>
      <c r="G216" s="319">
        <v>6.1835000000000004</v>
      </c>
      <c r="H216" s="320">
        <f t="array" ref="H216">IF(SUM(E216:G216)=0,"",E216*4+F216*4+G216*9)</f>
        <v>86.941500000000005</v>
      </c>
    </row>
    <row r="217" spans="1:8" ht="18" customHeight="1">
      <c r="A217" s="1858"/>
      <c r="B217" s="321"/>
      <c r="C217" s="317" t="s">
        <v>266</v>
      </c>
      <c r="D217" s="318">
        <v>331.6</v>
      </c>
      <c r="E217" s="319">
        <v>85.884399999999999</v>
      </c>
      <c r="F217" s="319">
        <v>8.6216000000000008</v>
      </c>
      <c r="G217" s="319">
        <v>0.99480000000000002</v>
      </c>
      <c r="H217" s="320">
        <f t="array" ref="H217">IF(SUM(E217:G217)=0,"",E217*4+F217*4+G217*9)</f>
        <v>386.97719999999998</v>
      </c>
    </row>
    <row r="218" spans="1:8" ht="18" customHeight="1">
      <c r="A218" s="1859"/>
      <c r="B218" s="329"/>
      <c r="C218" s="313" t="s">
        <v>307</v>
      </c>
      <c r="D218" s="330">
        <v>159.9</v>
      </c>
      <c r="E218" s="314">
        <v>41.573999999999998</v>
      </c>
      <c r="F218" s="314">
        <v>11.9925</v>
      </c>
      <c r="G218" s="314">
        <v>17.269200000000001</v>
      </c>
      <c r="H218" s="315">
        <f t="array" ref="H218">IF(SUM(E218:G218)=0,"",E218*4+F218*4+G218*9)</f>
        <v>369.68880000000001</v>
      </c>
    </row>
    <row r="219" spans="1:8" ht="18" customHeight="1">
      <c r="A219" s="1863">
        <v>46224</v>
      </c>
      <c r="B219" s="1843" t="s">
        <v>248</v>
      </c>
      <c r="C219" s="1844"/>
      <c r="D219" s="1845"/>
      <c r="E219" s="289">
        <f t="array" ref="E219">H219/8</f>
        <v>310.05789238875877</v>
      </c>
      <c r="F219" s="289">
        <f t="array" ref="F219">H219/20</f>
        <v>124.02315695550351</v>
      </c>
      <c r="G219" s="289">
        <f t="array" ref="G219">H219/30</f>
        <v>82.68210463700234</v>
      </c>
      <c r="H219" s="289">
        <v>2480.4631391100702</v>
      </c>
    </row>
    <row r="220" spans="1:8" ht="18" customHeight="1">
      <c r="A220" s="1858"/>
      <c r="B220" s="1846" t="s">
        <v>249</v>
      </c>
      <c r="C220" s="1847"/>
      <c r="D220" s="1848"/>
      <c r="E220" s="290">
        <f t="array" ref="E220">SUM(E222:E231)</f>
        <v>334.822</v>
      </c>
      <c r="F220" s="290">
        <f t="array" ref="F220">SUM(F222:F231)</f>
        <v>72.216500000000011</v>
      </c>
      <c r="G220" s="290">
        <f t="array" ref="G220">SUM(G222:G231)</f>
        <v>50.283999999999999</v>
      </c>
      <c r="H220" s="291">
        <f t="array" ref="H220">SUM(E220*4+F220*4+G220*9)</f>
        <v>2080.71</v>
      </c>
    </row>
    <row r="221" spans="1:8" ht="18" customHeight="1">
      <c r="A221" s="1858"/>
      <c r="B221" s="1846" t="s">
        <v>250</v>
      </c>
      <c r="C221" s="1847"/>
      <c r="D221" s="1848"/>
      <c r="E221" s="292">
        <f t="array" ref="E221">E220*4/$H220</f>
        <v>0.64366874768708759</v>
      </c>
      <c r="F221" s="292">
        <f t="array" ref="F221">F220*4/$H220</f>
        <v>0.13883049535975703</v>
      </c>
      <c r="G221" s="292">
        <f t="array" ref="G221">G220*9/$H220</f>
        <v>0.21750075695315541</v>
      </c>
      <c r="H221" s="293" t="str">
        <f t="array" ref="H221">FIXED(ROUND(E221*10,0),0,TRUE)&amp;":"&amp;FIXED(ROUND(F221*10,0),0,TRUE)&amp;":"&amp;FIXED(ROUND(G221*10,0),0,TRUE)</f>
        <v>6:1:2</v>
      </c>
    </row>
    <row r="222" spans="1:8" ht="18" customHeight="1">
      <c r="A222" s="1858"/>
      <c r="B222" s="300" t="s">
        <v>254</v>
      </c>
      <c r="C222" s="301" t="s">
        <v>278</v>
      </c>
      <c r="D222" s="302">
        <v>524.5</v>
      </c>
      <c r="E222" s="303">
        <v>31.994499999999999</v>
      </c>
      <c r="F222" s="303">
        <v>15.2105</v>
      </c>
      <c r="G222" s="303">
        <v>16.259499999999999</v>
      </c>
      <c r="H222" s="304">
        <f t="array" ref="H222">IF(SUM(E222:G222)=0,"",E222*4+F222*4+G222*9)</f>
        <v>335.15549999999996</v>
      </c>
    </row>
    <row r="223" spans="1:8" ht="18" customHeight="1">
      <c r="A223" s="1858"/>
      <c r="B223" s="294" t="s">
        <v>251</v>
      </c>
      <c r="C223" s="295" t="s">
        <v>286</v>
      </c>
      <c r="D223" s="296">
        <v>13</v>
      </c>
      <c r="E223" s="297">
        <v>7.8</v>
      </c>
      <c r="F223" s="297">
        <v>1.677</v>
      </c>
      <c r="G223" s="297">
        <v>3.0550000000000002</v>
      </c>
      <c r="H223" s="298">
        <f t="array" ref="H223">IF(SUM(E223:G223)=0,"",E223*4+F223*4+G223*9)</f>
        <v>65.403000000000006</v>
      </c>
    </row>
    <row r="224" spans="1:8" ht="18" customHeight="1">
      <c r="A224" s="1858"/>
      <c r="B224" s="306" t="s">
        <v>258</v>
      </c>
      <c r="C224" s="307" t="s">
        <v>319</v>
      </c>
      <c r="D224" s="308">
        <v>36</v>
      </c>
      <c r="E224" s="309">
        <v>1.008</v>
      </c>
      <c r="F224" s="309">
        <v>4.3559999999999999</v>
      </c>
      <c r="G224" s="309">
        <v>0.82799999999999996</v>
      </c>
      <c r="H224" s="310">
        <f t="array" ref="H224">IF(SUM(E224:G224)=0,"",E224*4+F224*4+G224*9)</f>
        <v>28.908000000000001</v>
      </c>
    </row>
    <row r="225" spans="1:8" ht="18" customHeight="1">
      <c r="A225" s="1858"/>
      <c r="B225" s="311"/>
      <c r="C225" s="307" t="s">
        <v>266</v>
      </c>
      <c r="D225" s="308">
        <v>526</v>
      </c>
      <c r="E225" s="309">
        <v>136.23400000000001</v>
      </c>
      <c r="F225" s="309">
        <v>13.676</v>
      </c>
      <c r="G225" s="309">
        <v>1.5780000000000001</v>
      </c>
      <c r="H225" s="310">
        <f t="array" ref="H225">IF(SUM(E225:G225)=0,"",E225*4+F225*4+G225*9)</f>
        <v>613.84199999999998</v>
      </c>
    </row>
    <row r="226" spans="1:8" ht="18" customHeight="1">
      <c r="A226" s="1858"/>
      <c r="B226" s="294" t="s">
        <v>251</v>
      </c>
      <c r="C226" s="295" t="s">
        <v>287</v>
      </c>
      <c r="D226" s="296">
        <v>200</v>
      </c>
      <c r="E226" s="297">
        <v>10</v>
      </c>
      <c r="F226" s="297">
        <v>7.6</v>
      </c>
      <c r="G226" s="297">
        <v>9</v>
      </c>
      <c r="H226" s="298">
        <f t="array" ref="H226">IF(SUM(E226:G226)=0,"",E226*4+F226*4+G226*9)</f>
        <v>151.4</v>
      </c>
    </row>
    <row r="227" spans="1:8" ht="18" customHeight="1">
      <c r="A227" s="1858"/>
      <c r="B227" s="316" t="s">
        <v>261</v>
      </c>
      <c r="C227" s="317" t="s">
        <v>304</v>
      </c>
      <c r="D227" s="318">
        <v>452</v>
      </c>
      <c r="E227" s="319">
        <v>103.056</v>
      </c>
      <c r="F227" s="319">
        <v>17.628</v>
      </c>
      <c r="G227" s="319">
        <v>1.8080000000000001</v>
      </c>
      <c r="H227" s="320">
        <f t="array" ref="H227">IF(SUM(E227:G227)=0,"",E227*4+F227*4+G227*9)</f>
        <v>499.00799999999998</v>
      </c>
    </row>
    <row r="228" spans="1:8" ht="18" customHeight="1">
      <c r="A228" s="1858"/>
      <c r="B228" s="321"/>
      <c r="C228" s="317" t="s">
        <v>298</v>
      </c>
      <c r="D228" s="318">
        <v>103.5</v>
      </c>
      <c r="E228" s="319">
        <v>3.8294999999999999</v>
      </c>
      <c r="F228" s="319">
        <v>7.0380000000000003</v>
      </c>
      <c r="G228" s="319">
        <v>8.5905000000000005</v>
      </c>
      <c r="H228" s="320">
        <f t="array" ref="H228">IF(SUM(E228:G228)=0,"",E228*4+F228*4+G228*9)</f>
        <v>120.78450000000001</v>
      </c>
    </row>
    <row r="229" spans="1:8" ht="18" customHeight="1">
      <c r="A229" s="1858"/>
      <c r="B229" s="294" t="s">
        <v>251</v>
      </c>
      <c r="C229" s="295" t="s">
        <v>315</v>
      </c>
      <c r="D229" s="296">
        <v>250</v>
      </c>
      <c r="E229" s="297">
        <v>17.5</v>
      </c>
      <c r="F229" s="297">
        <v>0</v>
      </c>
      <c r="G229" s="297">
        <v>0</v>
      </c>
      <c r="H229" s="298">
        <f t="array" ref="H229">IF(SUM(E229:G229)=0,"",E229*4+F229*4+G229*9)</f>
        <v>70</v>
      </c>
    </row>
    <row r="230" spans="1:8" ht="18" customHeight="1">
      <c r="A230" s="1858"/>
      <c r="B230" s="299"/>
      <c r="C230" s="295" t="s">
        <v>286</v>
      </c>
      <c r="D230" s="296">
        <v>39</v>
      </c>
      <c r="E230" s="297">
        <v>23.4</v>
      </c>
      <c r="F230" s="297">
        <v>5.0309999999999997</v>
      </c>
      <c r="G230" s="297">
        <v>9.1649999999999991</v>
      </c>
      <c r="H230" s="298">
        <f t="array" ref="H230">IF(SUM(E230:G230)=0,"",E230*4+F230*4+G230*9)</f>
        <v>196.20899999999997</v>
      </c>
    </row>
    <row r="231" spans="1:8" ht="18" customHeight="1">
      <c r="A231" s="1859"/>
      <c r="B231" s="328"/>
      <c r="C231" s="323" t="s">
        <v>320</v>
      </c>
      <c r="D231" s="324">
        <v>40</v>
      </c>
      <c r="E231" s="337" t="s">
        <v>46</v>
      </c>
      <c r="F231" s="337" t="s">
        <v>46</v>
      </c>
      <c r="G231" s="337" t="s">
        <v>46</v>
      </c>
      <c r="H231" s="338" t="s">
        <v>321</v>
      </c>
    </row>
    <row r="232" spans="1:8" ht="18" customHeight="1">
      <c r="A232" s="1864">
        <v>46225</v>
      </c>
      <c r="B232" s="1851" t="s">
        <v>295</v>
      </c>
      <c r="C232" s="1844"/>
      <c r="D232" s="1845"/>
      <c r="E232" s="333">
        <f t="array" ref="E232">H232/8</f>
        <v>314.97428571428622</v>
      </c>
      <c r="F232" s="333">
        <f t="array" ref="F232">H232/20</f>
        <v>125.98971428571448</v>
      </c>
      <c r="G232" s="333">
        <f t="array" ref="G232">H232/30</f>
        <v>83.993142857142999</v>
      </c>
      <c r="H232" s="333">
        <v>2519.7942857142898</v>
      </c>
    </row>
    <row r="233" spans="1:8" ht="18" customHeight="1">
      <c r="A233" s="1858"/>
      <c r="B233" s="1846" t="s">
        <v>249</v>
      </c>
      <c r="C233" s="1847"/>
      <c r="D233" s="1848"/>
      <c r="E233" s="290">
        <f t="array" ref="E233">SUM(E235:E241,E243)+E246</f>
        <v>386.3433</v>
      </c>
      <c r="F233" s="290">
        <f t="array" ref="F233">SUM(F235:F241,F243)+F246</f>
        <v>75.00739999999999</v>
      </c>
      <c r="G233" s="290">
        <f t="array" ref="G233">SUM(G235:G241,G243)+G246</f>
        <v>77.931100000000001</v>
      </c>
      <c r="H233" s="291">
        <f t="array" ref="H233">SUM(E233*4+F233*4+G233*9)</f>
        <v>2546.7826999999997</v>
      </c>
    </row>
    <row r="234" spans="1:8" ht="18" customHeight="1">
      <c r="A234" s="1858"/>
      <c r="B234" s="1846" t="s">
        <v>250</v>
      </c>
      <c r="C234" s="1847"/>
      <c r="D234" s="1848"/>
      <c r="E234" s="292">
        <f t="array" ref="E234">IF(E233=0,"",E233*4/$H233)</f>
        <v>0.60679428990938256</v>
      </c>
      <c r="F234" s="292">
        <f t="array" ref="F234">IF(F233=0,"",F233*4/$H233)</f>
        <v>0.11780730252329732</v>
      </c>
      <c r="G234" s="292">
        <f t="array" ref="G234">IF(G233=0,"",G233*4/$H233)</f>
        <v>0.1223992922521423</v>
      </c>
      <c r="H234" s="293" t="str">
        <f t="array" ref="H234">IF(H233=0,"",FIXED(ROUND(E234*10,0),0,TRUE)&amp;":"&amp;FIXED(ROUND(F234*10,0),0,TRUE)&amp;":"&amp;FIXED(ROUND(G234*10,0),0,TRUE))</f>
        <v>6:1:1</v>
      </c>
    </row>
    <row r="235" spans="1:8" ht="18" customHeight="1">
      <c r="A235" s="1858"/>
      <c r="B235" s="300" t="s">
        <v>254</v>
      </c>
      <c r="C235" s="301" t="s">
        <v>322</v>
      </c>
      <c r="D235" s="302">
        <v>137.9</v>
      </c>
      <c r="E235" s="303">
        <v>54.332599999999999</v>
      </c>
      <c r="F235" s="303">
        <v>7.9981999999999998</v>
      </c>
      <c r="G235" s="303">
        <v>12.411</v>
      </c>
      <c r="H235" s="304">
        <f t="array" ref="H235">IF(SUM(E235:G235)=0,"",E235*4+F235*4+G235*9)</f>
        <v>361.0222</v>
      </c>
    </row>
    <row r="236" spans="1:8" ht="18" customHeight="1">
      <c r="A236" s="1858"/>
      <c r="B236" s="306" t="s">
        <v>258</v>
      </c>
      <c r="C236" s="307" t="s">
        <v>266</v>
      </c>
      <c r="D236" s="308">
        <v>414.5</v>
      </c>
      <c r="E236" s="309">
        <v>107.35550000000001</v>
      </c>
      <c r="F236" s="309">
        <v>10.776999999999999</v>
      </c>
      <c r="G236" s="309">
        <v>1.2435</v>
      </c>
      <c r="H236" s="310">
        <f t="array" ref="H236">IF(SUM(E236:G236)=0,"",E236*4+F236*4+G236*9)</f>
        <v>483.72150000000005</v>
      </c>
    </row>
    <row r="237" spans="1:8" ht="18" customHeight="1">
      <c r="A237" s="1858"/>
      <c r="B237" s="311"/>
      <c r="C237" s="307" t="s">
        <v>298</v>
      </c>
      <c r="D237" s="308">
        <v>88.9</v>
      </c>
      <c r="E237" s="309">
        <v>3.2892999999999999</v>
      </c>
      <c r="F237" s="309">
        <v>6.0452000000000004</v>
      </c>
      <c r="G237" s="309">
        <v>7.3787000000000003</v>
      </c>
      <c r="H237" s="310">
        <f t="array" ref="H237">IF(SUM(E237:G237)=0,"",E237*4+F237*4+G237*9)</f>
        <v>103.74629999999999</v>
      </c>
    </row>
    <row r="238" spans="1:8" ht="18" customHeight="1">
      <c r="A238" s="1858"/>
      <c r="B238" s="311"/>
      <c r="C238" s="307" t="s">
        <v>289</v>
      </c>
      <c r="D238" s="308">
        <v>100</v>
      </c>
      <c r="E238" s="331" t="s">
        <v>46</v>
      </c>
      <c r="F238" s="331" t="s">
        <v>46</v>
      </c>
      <c r="G238" s="331" t="s">
        <v>46</v>
      </c>
      <c r="H238" s="332" t="s">
        <v>46</v>
      </c>
    </row>
    <row r="239" spans="1:8" ht="18" customHeight="1">
      <c r="A239" s="1858"/>
      <c r="B239" s="311"/>
      <c r="C239" s="307" t="s">
        <v>323</v>
      </c>
      <c r="D239" s="308">
        <v>83.6</v>
      </c>
      <c r="E239" s="309">
        <v>11.202400000000001</v>
      </c>
      <c r="F239" s="309">
        <v>1.6719999999999999</v>
      </c>
      <c r="G239" s="309">
        <v>1.5884</v>
      </c>
      <c r="H239" s="310">
        <f t="array" ref="H239">IF(SUM(E239:G239)=0,"",E239*4+F239*4+G239*9)</f>
        <v>65.793200000000013</v>
      </c>
    </row>
    <row r="240" spans="1:8" ht="18" customHeight="1">
      <c r="A240" s="1858"/>
      <c r="B240" s="294" t="s">
        <v>251</v>
      </c>
      <c r="C240" s="295" t="s">
        <v>324</v>
      </c>
      <c r="D240" s="296">
        <v>200</v>
      </c>
      <c r="E240" s="297">
        <v>10</v>
      </c>
      <c r="F240" s="297">
        <v>7.2</v>
      </c>
      <c r="G240" s="297">
        <v>8</v>
      </c>
      <c r="H240" s="298">
        <f t="array" ref="H240">IF(SUM(E240:G240)=0,"",E240*4+F240*4+G240*9)</f>
        <v>140.80000000000001</v>
      </c>
    </row>
    <row r="241" spans="1:8" ht="18" customHeight="1">
      <c r="A241" s="1858"/>
      <c r="B241" s="294" t="s">
        <v>301</v>
      </c>
      <c r="C241" s="295" t="s">
        <v>311</v>
      </c>
      <c r="D241" s="296">
        <v>42</v>
      </c>
      <c r="E241" s="297">
        <v>20.916</v>
      </c>
      <c r="F241" s="297">
        <v>3.15</v>
      </c>
      <c r="G241" s="297">
        <v>8.3580000000000005</v>
      </c>
      <c r="H241" s="298">
        <f t="array" ref="H241">IF(SUM(E241:G241)=0,"",E241*4+F241*4+G241*9)</f>
        <v>171.48599999999999</v>
      </c>
    </row>
    <row r="242" spans="1:8" ht="18" customHeight="1">
      <c r="A242" s="1858"/>
      <c r="B242" s="1860" t="s">
        <v>302</v>
      </c>
      <c r="C242" s="1865" t="s">
        <v>303</v>
      </c>
      <c r="D242" s="1848"/>
      <c r="E242" s="334">
        <f t="array" ref="E242">E232*0.4</f>
        <v>125.9897142857145</v>
      </c>
      <c r="F242" s="334">
        <f t="array" ref="F242">F232*0.4</f>
        <v>50.395885714285797</v>
      </c>
      <c r="G242" s="334">
        <f t="array" ref="G242">G232*0.4</f>
        <v>33.597257142857202</v>
      </c>
      <c r="H242" s="335">
        <f t="array" ref="H242">IF(SUM(E242:G242)=0,"",E242*4+F242*4+G242*9)</f>
        <v>1007.917714285716</v>
      </c>
    </row>
    <row r="243" spans="1:8" ht="18" customHeight="1">
      <c r="A243" s="1858"/>
      <c r="B243" s="1861"/>
      <c r="C243" s="1854" t="s">
        <v>249</v>
      </c>
      <c r="D243" s="1848"/>
      <c r="E243" s="335">
        <f t="array" ref="E243">SUM(E244:E245)</f>
        <v>111.64750000000001</v>
      </c>
      <c r="F243" s="335">
        <f t="array" ref="F243">SUM(F244:F245)</f>
        <v>18.664999999999999</v>
      </c>
      <c r="G243" s="335">
        <f t="array" ref="G243">SUM(G244:G245)</f>
        <v>10.871500000000001</v>
      </c>
      <c r="H243" s="335">
        <f t="array" ref="H243">IF(SUM(E243:G243)=0,"",E243*4+F243*4+G243*9)</f>
        <v>619.09349999999995</v>
      </c>
    </row>
    <row r="244" spans="1:8" ht="18" customHeight="1">
      <c r="A244" s="1858"/>
      <c r="B244" s="321"/>
      <c r="C244" s="317" t="s">
        <v>266</v>
      </c>
      <c r="D244" s="318">
        <v>414.5</v>
      </c>
      <c r="E244" s="319">
        <v>107.35550000000001</v>
      </c>
      <c r="F244" s="319">
        <v>10.776999999999999</v>
      </c>
      <c r="G244" s="319">
        <v>1.2435</v>
      </c>
      <c r="H244" s="320">
        <f t="array" ref="H244">IF(SUM(E244:G244)=0,"",E244*4+F244*4+G244*9)</f>
        <v>483.72150000000005</v>
      </c>
    </row>
    <row r="245" spans="1:8" ht="18" customHeight="1">
      <c r="A245" s="1858"/>
      <c r="B245" s="321"/>
      <c r="C245" s="317" t="s">
        <v>298</v>
      </c>
      <c r="D245" s="318">
        <v>116</v>
      </c>
      <c r="E245" s="319">
        <v>4.2919999999999998</v>
      </c>
      <c r="F245" s="319">
        <v>7.8879999999999999</v>
      </c>
      <c r="G245" s="319">
        <v>9.6280000000000001</v>
      </c>
      <c r="H245" s="320">
        <f t="array" ref="H245">IF(SUM(E245:G245)=0,"",E245*4+F245*4+G245*9)</f>
        <v>135.37200000000001</v>
      </c>
    </row>
    <row r="246" spans="1:8" ht="18" customHeight="1">
      <c r="A246" s="1859"/>
      <c r="B246" s="336" t="s">
        <v>251</v>
      </c>
      <c r="C246" s="323" t="s">
        <v>307</v>
      </c>
      <c r="D246" s="324">
        <v>260</v>
      </c>
      <c r="E246" s="325">
        <v>67.599999999999994</v>
      </c>
      <c r="F246" s="325">
        <v>19.5</v>
      </c>
      <c r="G246" s="325">
        <v>28.08</v>
      </c>
      <c r="H246" s="326">
        <v>140.80000000000001</v>
      </c>
    </row>
    <row r="247" spans="1:8" ht="18" customHeight="1">
      <c r="A247" s="1863">
        <v>46226</v>
      </c>
      <c r="B247" s="1843" t="s">
        <v>248</v>
      </c>
      <c r="C247" s="1844"/>
      <c r="D247" s="1845"/>
      <c r="E247" s="289">
        <f t="array" ref="E247">H247/8</f>
        <v>287.5</v>
      </c>
      <c r="F247" s="289">
        <f t="array" ref="F247">H247/20</f>
        <v>115</v>
      </c>
      <c r="G247" s="289">
        <f t="array" ref="G247">H247/30</f>
        <v>76.666666666666671</v>
      </c>
      <c r="H247" s="289">
        <v>2300</v>
      </c>
    </row>
    <row r="248" spans="1:8" ht="18" customHeight="1">
      <c r="A248" s="1858"/>
      <c r="B248" s="1846" t="s">
        <v>249</v>
      </c>
      <c r="C248" s="1847"/>
      <c r="D248" s="1848"/>
      <c r="E248" s="290">
        <f t="array" ref="E248">SUM(E250:E259)</f>
        <v>312.28000000000003</v>
      </c>
      <c r="F248" s="290">
        <f t="array" ref="F248">SUM(F250:F259)</f>
        <v>72.781500000000008</v>
      </c>
      <c r="G248" s="290">
        <f t="array" ref="G248">SUM(G250:G259)</f>
        <v>51.620999999999995</v>
      </c>
      <c r="H248" s="291">
        <f t="array" ref="H248">SUM(E248*4+F248*4+G248*9)</f>
        <v>2004.835</v>
      </c>
    </row>
    <row r="249" spans="1:8" ht="18" customHeight="1">
      <c r="A249" s="1858"/>
      <c r="B249" s="1846" t="s">
        <v>250</v>
      </c>
      <c r="C249" s="1847"/>
      <c r="D249" s="1848"/>
      <c r="E249" s="292">
        <f t="array" ref="E249">E248*4/$H248</f>
        <v>0.62305376751702768</v>
      </c>
      <c r="F249" s="292">
        <f t="array" ref="F249">F248*4/$H248</f>
        <v>0.14521195011060761</v>
      </c>
      <c r="G249" s="292">
        <f t="array" ref="G249">G248*9/$H248</f>
        <v>0.23173428237236476</v>
      </c>
      <c r="H249" s="293" t="str">
        <f t="array" ref="H249">FIXED(ROUND(E249*10,0),0,TRUE)&amp;":"&amp;FIXED(ROUND(F249*10,0),0,TRUE)&amp;":"&amp;FIXED(ROUND(G249*10,0),0,TRUE)</f>
        <v>6:1:2</v>
      </c>
    </row>
    <row r="250" spans="1:8" ht="18" customHeight="1">
      <c r="A250" s="1858"/>
      <c r="B250" s="300" t="s">
        <v>254</v>
      </c>
      <c r="C250" s="301" t="s">
        <v>280</v>
      </c>
      <c r="D250" s="302">
        <v>25</v>
      </c>
      <c r="E250" s="303">
        <v>0.75</v>
      </c>
      <c r="F250" s="303">
        <v>2.9249999999999998</v>
      </c>
      <c r="G250" s="303">
        <v>0.95</v>
      </c>
      <c r="H250" s="304">
        <f t="array" ref="H250">IF(SUM(E250:G250)=0,"",E250*4+F250*4+G250*9)</f>
        <v>23.25</v>
      </c>
    </row>
    <row r="251" spans="1:8" ht="18" customHeight="1">
      <c r="A251" s="1858"/>
      <c r="B251" s="305"/>
      <c r="C251" s="301" t="s">
        <v>281</v>
      </c>
      <c r="D251" s="302">
        <v>420.5</v>
      </c>
      <c r="E251" s="303">
        <v>95.873999999999995</v>
      </c>
      <c r="F251" s="303">
        <v>16.3995</v>
      </c>
      <c r="G251" s="303">
        <v>1.6819999999999999</v>
      </c>
      <c r="H251" s="304">
        <f t="array" ref="H251">IF(SUM(E251:G251)=0,"",E251*4+F251*4+G251*9)</f>
        <v>464.23199999999997</v>
      </c>
    </row>
    <row r="252" spans="1:8" ht="18" customHeight="1">
      <c r="A252" s="1858"/>
      <c r="B252" s="306" t="s">
        <v>258</v>
      </c>
      <c r="C252" s="307" t="s">
        <v>266</v>
      </c>
      <c r="D252" s="308">
        <v>159</v>
      </c>
      <c r="E252" s="309">
        <v>41.180999999999997</v>
      </c>
      <c r="F252" s="309">
        <v>4.1340000000000003</v>
      </c>
      <c r="G252" s="309">
        <v>0.47699999999999998</v>
      </c>
      <c r="H252" s="310">
        <f t="array" ref="H252">IF(SUM(E252:G252)=0,"",E252*4+F252*4+G252*9)</f>
        <v>185.553</v>
      </c>
    </row>
    <row r="253" spans="1:8" ht="18" customHeight="1">
      <c r="A253" s="1858"/>
      <c r="B253" s="311"/>
      <c r="C253" s="307" t="s">
        <v>298</v>
      </c>
      <c r="D253" s="308">
        <v>65</v>
      </c>
      <c r="E253" s="309">
        <v>2.4049999999999998</v>
      </c>
      <c r="F253" s="309">
        <v>4.42</v>
      </c>
      <c r="G253" s="309">
        <v>5.3949999999999996</v>
      </c>
      <c r="H253" s="310">
        <f t="array" ref="H253">IF(SUM(E253:G253)=0,"",E253*4+F253*4+G253*9)</f>
        <v>75.85499999999999</v>
      </c>
    </row>
    <row r="254" spans="1:8" ht="18" customHeight="1">
      <c r="A254" s="1858"/>
      <c r="B254" s="294" t="s">
        <v>251</v>
      </c>
      <c r="C254" s="295" t="s">
        <v>293</v>
      </c>
      <c r="D254" s="296">
        <v>10</v>
      </c>
      <c r="E254" s="297">
        <v>4.66</v>
      </c>
      <c r="F254" s="297">
        <v>1.1000000000000001</v>
      </c>
      <c r="G254" s="297">
        <v>2.65</v>
      </c>
      <c r="H254" s="298">
        <f t="array" ref="H254">IF(SUM(E254:G254)=0,"",E254*4+F254*4+G254*9)</f>
        <v>46.89</v>
      </c>
    </row>
    <row r="255" spans="1:8" ht="18" customHeight="1">
      <c r="A255" s="1858"/>
      <c r="B255" s="299"/>
      <c r="C255" s="295" t="s">
        <v>286</v>
      </c>
      <c r="D255" s="296">
        <v>39</v>
      </c>
      <c r="E255" s="297">
        <v>23.4</v>
      </c>
      <c r="F255" s="297">
        <v>5.0309999999999997</v>
      </c>
      <c r="G255" s="297">
        <v>9.1649999999999991</v>
      </c>
      <c r="H255" s="298">
        <f t="array" ref="H255">IF(SUM(E255:G255)=0,"",E255*4+F255*4+G255*9)</f>
        <v>196.20899999999997</v>
      </c>
    </row>
    <row r="256" spans="1:8" ht="18" customHeight="1">
      <c r="A256" s="1858"/>
      <c r="B256" s="299"/>
      <c r="C256" s="295" t="s">
        <v>324</v>
      </c>
      <c r="D256" s="296">
        <v>200</v>
      </c>
      <c r="E256" s="297">
        <v>10</v>
      </c>
      <c r="F256" s="297">
        <v>7.2</v>
      </c>
      <c r="G256" s="297">
        <v>8</v>
      </c>
      <c r="H256" s="298">
        <f t="array" ref="H256">IF(SUM(E256:G256)=0,"",E256*4+F256*4+G256*9)</f>
        <v>140.80000000000001</v>
      </c>
    </row>
    <row r="257" spans="1:8" ht="18" customHeight="1">
      <c r="A257" s="1858"/>
      <c r="B257" s="316" t="s">
        <v>261</v>
      </c>
      <c r="C257" s="317" t="s">
        <v>304</v>
      </c>
      <c r="D257" s="318">
        <v>406</v>
      </c>
      <c r="E257" s="319">
        <v>92.567999999999998</v>
      </c>
      <c r="F257" s="319">
        <v>15.834</v>
      </c>
      <c r="G257" s="319">
        <v>1.6240000000000001</v>
      </c>
      <c r="H257" s="320">
        <f t="array" ref="H257">IF(SUM(E257:G257)=0,"",E257*4+F257*4+G257*9)</f>
        <v>448.22399999999999</v>
      </c>
    </row>
    <row r="258" spans="1:8" ht="18" customHeight="1">
      <c r="A258" s="1858"/>
      <c r="B258" s="321"/>
      <c r="C258" s="317" t="s">
        <v>298</v>
      </c>
      <c r="D258" s="318">
        <v>66</v>
      </c>
      <c r="E258" s="319">
        <v>2.4420000000000002</v>
      </c>
      <c r="F258" s="319">
        <v>4.4880000000000004</v>
      </c>
      <c r="G258" s="319">
        <v>5.4779999999999998</v>
      </c>
      <c r="H258" s="320">
        <f t="array" ref="H258">IF(SUM(E258:G258)=0,"",E258*4+F258*4+G258*9)</f>
        <v>77.022000000000006</v>
      </c>
    </row>
    <row r="259" spans="1:8" ht="18" customHeight="1">
      <c r="A259" s="1859"/>
      <c r="B259" s="336" t="s">
        <v>251</v>
      </c>
      <c r="C259" s="323" t="s">
        <v>307</v>
      </c>
      <c r="D259" s="324">
        <v>150</v>
      </c>
      <c r="E259" s="325">
        <v>39</v>
      </c>
      <c r="F259" s="325">
        <v>11.25</v>
      </c>
      <c r="G259" s="325">
        <v>16.2</v>
      </c>
      <c r="H259" s="326">
        <v>140.80000000000001</v>
      </c>
    </row>
    <row r="260" spans="1:8" ht="18" customHeight="1">
      <c r="A260" s="1864">
        <v>46227</v>
      </c>
      <c r="B260" s="1851" t="s">
        <v>295</v>
      </c>
      <c r="C260" s="1844"/>
      <c r="D260" s="1845"/>
      <c r="E260" s="333">
        <f t="array" ref="E260">H260/8</f>
        <v>317.47371428571375</v>
      </c>
      <c r="F260" s="333">
        <f t="array" ref="F260">H260/20</f>
        <v>126.98948571428551</v>
      </c>
      <c r="G260" s="333">
        <f t="array" ref="G260">H260/30</f>
        <v>84.659657142857</v>
      </c>
      <c r="H260" s="333">
        <v>2539.78971428571</v>
      </c>
    </row>
    <row r="261" spans="1:8" ht="18" customHeight="1">
      <c r="A261" s="1858"/>
      <c r="B261" s="1846" t="s">
        <v>249</v>
      </c>
      <c r="C261" s="1847"/>
      <c r="D261" s="1848"/>
      <c r="E261" s="290">
        <f>SUM(E263:E268,E270)</f>
        <v>319.56779999999998</v>
      </c>
      <c r="F261" s="290">
        <f>SUM(F263:F268,F270)</f>
        <v>81.776200000000003</v>
      </c>
      <c r="G261" s="290">
        <f>SUM(G263:G268,G270)</f>
        <v>55.211200000000005</v>
      </c>
      <c r="H261" s="291">
        <f t="array" ref="H261">SUM(E261*4+F261*4+G261*9)</f>
        <v>2102.2768000000001</v>
      </c>
    </row>
    <row r="262" spans="1:8" ht="18" customHeight="1">
      <c r="A262" s="1858"/>
      <c r="B262" s="1846" t="s">
        <v>250</v>
      </c>
      <c r="C262" s="1847"/>
      <c r="D262" s="1848"/>
      <c r="E262" s="339">
        <f t="array" ref="E262">IF(E261=0,"",E261*4/$H261)</f>
        <v>0.6080413387999144</v>
      </c>
      <c r="F262" s="339">
        <f t="array" ref="F262">IF(F261=0,"",F261*4/$H261)</f>
        <v>0.15559549532202419</v>
      </c>
      <c r="G262" s="339">
        <f t="array" ref="G262">IF(G261=0,"",G261*4/$H261)</f>
        <v>0.10505029594580505</v>
      </c>
      <c r="H262" s="293" t="str">
        <f t="array" ref="H262">IF(H261=0,"",FIXED(ROUND(E262*10,0),0,TRUE)&amp;":"&amp;FIXED(ROUND(F262*10,0),0,TRUE)&amp;":"&amp;FIXED(ROUND(G262*10,0),0,TRUE))</f>
        <v>6:2:1</v>
      </c>
    </row>
    <row r="263" spans="1:8" ht="18" customHeight="1">
      <c r="A263" s="1858"/>
      <c r="B263" s="300" t="s">
        <v>254</v>
      </c>
      <c r="C263" s="340" t="s">
        <v>286</v>
      </c>
      <c r="D263" s="302">
        <v>39</v>
      </c>
      <c r="E263" s="303">
        <v>23.4</v>
      </c>
      <c r="F263" s="303">
        <v>5.0309999999999997</v>
      </c>
      <c r="G263" s="303">
        <v>9.1649999999999991</v>
      </c>
      <c r="H263" s="304">
        <f t="array" ref="H263">IF(SUM(E263:G263)=0,"",E263*4+F263*4+G263*9)</f>
        <v>196.20899999999997</v>
      </c>
    </row>
    <row r="264" spans="1:8" ht="18" customHeight="1">
      <c r="A264" s="1858"/>
      <c r="B264" s="300"/>
      <c r="C264" s="340" t="s">
        <v>324</v>
      </c>
      <c r="D264" s="302">
        <v>200</v>
      </c>
      <c r="E264" s="303">
        <v>10</v>
      </c>
      <c r="F264" s="303">
        <v>7.2</v>
      </c>
      <c r="G264" s="303">
        <v>8</v>
      </c>
      <c r="H264" s="304">
        <f t="array" ref="H264">IF(SUM(E264:G264)=0,"",E264*4+F264*4+G264*9)</f>
        <v>140.80000000000001</v>
      </c>
    </row>
    <row r="265" spans="1:8" ht="18" customHeight="1">
      <c r="A265" s="1858"/>
      <c r="B265" s="306" t="s">
        <v>258</v>
      </c>
      <c r="C265" s="341" t="s">
        <v>298</v>
      </c>
      <c r="D265" s="308">
        <v>119.4</v>
      </c>
      <c r="E265" s="309">
        <v>4.4178000000000006</v>
      </c>
      <c r="F265" s="309">
        <v>8.1192000000000011</v>
      </c>
      <c r="G265" s="309">
        <v>9.9102000000000015</v>
      </c>
      <c r="H265" s="310">
        <f t="array" ref="H265">IF(SUM(E265:G265)=0,"",E265*4+F265*4+G265*9)</f>
        <v>139.33980000000003</v>
      </c>
    </row>
    <row r="266" spans="1:8" ht="18" customHeight="1">
      <c r="A266" s="1858"/>
      <c r="B266" s="311"/>
      <c r="C266" s="341" t="s">
        <v>266</v>
      </c>
      <c r="D266" s="308">
        <v>403</v>
      </c>
      <c r="E266" s="309">
        <v>104.377</v>
      </c>
      <c r="F266" s="309">
        <v>10.478</v>
      </c>
      <c r="G266" s="309">
        <v>1.2090000000000001</v>
      </c>
      <c r="H266" s="310">
        <f t="array" ref="H266">IF(SUM(E266:G266)=0,"",E266*4+F266*4+G266*9)</f>
        <v>470.30099999999993</v>
      </c>
    </row>
    <row r="267" spans="1:8" ht="18" customHeight="1">
      <c r="A267" s="1858"/>
      <c r="B267" s="294" t="s">
        <v>251</v>
      </c>
      <c r="C267" s="295" t="s">
        <v>311</v>
      </c>
      <c r="D267" s="296">
        <v>42</v>
      </c>
      <c r="E267" s="297">
        <v>20.916</v>
      </c>
      <c r="F267" s="297">
        <v>3.15</v>
      </c>
      <c r="G267" s="297">
        <v>8.3580000000000005</v>
      </c>
      <c r="H267" s="342">
        <f t="array" ref="H267">IF(SUM(E267:G267)=0,"",E267*4+F267*4+G267*9)</f>
        <v>171.48599999999999</v>
      </c>
    </row>
    <row r="268" spans="1:8" ht="18" customHeight="1">
      <c r="A268" s="1858"/>
      <c r="B268" s="294"/>
      <c r="C268" s="295" t="s">
        <v>324</v>
      </c>
      <c r="D268" s="296">
        <v>200</v>
      </c>
      <c r="E268" s="297">
        <v>10</v>
      </c>
      <c r="F268" s="297">
        <v>7.2</v>
      </c>
      <c r="G268" s="297">
        <v>8</v>
      </c>
      <c r="H268" s="342">
        <f t="array" ref="H268">IF(SUM(E268:G268)=0,"",E268*4+F268*4+G268*9)</f>
        <v>140.80000000000001</v>
      </c>
    </row>
    <row r="269" spans="1:8" ht="18" customHeight="1">
      <c r="A269" s="1858"/>
      <c r="B269" s="1860" t="s">
        <v>302</v>
      </c>
      <c r="C269" s="1865" t="s">
        <v>303</v>
      </c>
      <c r="D269" s="1848"/>
      <c r="E269" s="334">
        <f t="array" ref="E269">E260*0.4</f>
        <v>126.98948571428551</v>
      </c>
      <c r="F269" s="334">
        <f t="array" ref="F269">F260*0.4</f>
        <v>50.795794285714209</v>
      </c>
      <c r="G269" s="334">
        <f t="array" ref="G269">G260*0.4</f>
        <v>33.863862857142799</v>
      </c>
      <c r="H269" s="335">
        <f t="array" ref="H269">IF(SUM(E269:G269)=0,"",E269*4+F269*4+G269*9)</f>
        <v>1015.9158857142841</v>
      </c>
    </row>
    <row r="270" spans="1:8" ht="18" customHeight="1">
      <c r="A270" s="1858"/>
      <c r="B270" s="1861"/>
      <c r="C270" s="1854" t="s">
        <v>249</v>
      </c>
      <c r="D270" s="1848"/>
      <c r="E270" s="335">
        <f t="array" ref="E270">SUM(E271:E272)</f>
        <v>146.45699999999999</v>
      </c>
      <c r="F270" s="335">
        <f t="array" ref="F270">SUM(F271:F272)</f>
        <v>40.597999999999999</v>
      </c>
      <c r="G270" s="335">
        <f t="array" ref="G270">SUM(G271:G272)</f>
        <v>10.568999999999999</v>
      </c>
      <c r="H270" s="343">
        <f t="array" ref="H270">IF(SUM(E270:G270)=0,"",E270*4+F270*4+G270*9)</f>
        <v>843.34100000000001</v>
      </c>
    </row>
    <row r="271" spans="1:8" ht="18" customHeight="1">
      <c r="A271" s="1858"/>
      <c r="B271" s="321"/>
      <c r="C271" s="344" t="s">
        <v>266</v>
      </c>
      <c r="D271" s="318">
        <v>523</v>
      </c>
      <c r="E271" s="319">
        <v>135.45699999999999</v>
      </c>
      <c r="F271" s="319">
        <v>13.598000000000001</v>
      </c>
      <c r="G271" s="319">
        <v>1.569</v>
      </c>
      <c r="H271" s="345">
        <f t="array" ref="H271">IF(SUM(E271:G271)=0,"",E271*4+F271*4+G271*9)</f>
        <v>610.34100000000001</v>
      </c>
    </row>
    <row r="272" spans="1:8" ht="18" customHeight="1">
      <c r="A272" s="1859"/>
      <c r="B272" s="321"/>
      <c r="C272" s="344" t="s">
        <v>273</v>
      </c>
      <c r="D272" s="318">
        <v>219</v>
      </c>
      <c r="E272" s="319">
        <v>11</v>
      </c>
      <c r="F272" s="319">
        <v>27</v>
      </c>
      <c r="G272" s="319">
        <v>9</v>
      </c>
      <c r="H272" s="345">
        <f t="array" ref="H272">IF(SUM(E272:G272)=0,"",E272*4+F272*4+G272*9)</f>
        <v>233</v>
      </c>
    </row>
    <row r="273" spans="1:8" ht="18" customHeight="1">
      <c r="A273" s="1863">
        <v>46228</v>
      </c>
      <c r="B273" s="1843" t="s">
        <v>248</v>
      </c>
      <c r="C273" s="1844"/>
      <c r="D273" s="1845"/>
      <c r="E273" s="289">
        <f t="array" ref="E273">H273/8</f>
        <v>306.36797142857125</v>
      </c>
      <c r="F273" s="289">
        <f t="array" ref="F273">H273/20</f>
        <v>122.54718857142851</v>
      </c>
      <c r="G273" s="289">
        <f t="array" ref="G273">H273/30</f>
        <v>81.698125714285666</v>
      </c>
      <c r="H273" s="289">
        <v>2450.94377142857</v>
      </c>
    </row>
    <row r="274" spans="1:8" ht="18" customHeight="1">
      <c r="A274" s="1858"/>
      <c r="B274" s="1846" t="s">
        <v>249</v>
      </c>
      <c r="C274" s="1847"/>
      <c r="D274" s="1848"/>
      <c r="E274" s="290">
        <f t="array" ref="E274">SUM(E276:E284)</f>
        <v>284.38190000000003</v>
      </c>
      <c r="F274" s="290">
        <f t="array" ref="F274">SUM(F276:F284)</f>
        <v>89.824100000000016</v>
      </c>
      <c r="G274" s="290">
        <f t="array" ref="G274">SUM(G276:G284)</f>
        <v>40.683299999999996</v>
      </c>
      <c r="H274" s="291">
        <f t="array" ref="H274">SUM(E274*4+F274*4+G274*9)</f>
        <v>1862.9737</v>
      </c>
    </row>
    <row r="275" spans="1:8" ht="18" customHeight="1">
      <c r="A275" s="1858"/>
      <c r="B275" s="1846" t="s">
        <v>250</v>
      </c>
      <c r="C275" s="1847"/>
      <c r="D275" s="1848"/>
      <c r="E275" s="292">
        <f t="array" ref="E275">E274*4/$H274</f>
        <v>0.61059777709153928</v>
      </c>
      <c r="F275" s="292">
        <f t="array" ref="F275">F274*4/$H274</f>
        <v>0.19286176718436771</v>
      </c>
      <c r="G275" s="292">
        <f t="array" ref="G275">G274*9/$H274</f>
        <v>0.19654045572409312</v>
      </c>
      <c r="H275" s="293" t="str">
        <f t="array" ref="H275">FIXED(ROUND(E275*10,0),0,TRUE)&amp;":"&amp;FIXED(ROUND(F275*10,0),0,TRUE)&amp;":"&amp;FIXED(ROUND(G275*10,0),0,TRUE)</f>
        <v>6:2:2</v>
      </c>
    </row>
    <row r="276" spans="1:8" ht="18" customHeight="1">
      <c r="A276" s="1858"/>
      <c r="B276" s="300" t="s">
        <v>254</v>
      </c>
      <c r="C276" s="301" t="s">
        <v>324</v>
      </c>
      <c r="D276" s="302">
        <v>200</v>
      </c>
      <c r="E276" s="303">
        <v>10</v>
      </c>
      <c r="F276" s="303">
        <v>7.2</v>
      </c>
      <c r="G276" s="303">
        <v>8</v>
      </c>
      <c r="H276" s="304">
        <f t="array" ref="H276">IF(SUM(E276:G276)=0,"",E276*4+F276*4+G276*9)</f>
        <v>140.80000000000001</v>
      </c>
    </row>
    <row r="277" spans="1:8" ht="18" customHeight="1">
      <c r="A277" s="1858"/>
      <c r="B277" s="305"/>
      <c r="C277" s="301" t="s">
        <v>325</v>
      </c>
      <c r="D277" s="302">
        <v>181.5</v>
      </c>
      <c r="E277" s="303">
        <v>49.186500000000002</v>
      </c>
      <c r="F277" s="303">
        <v>24.321000000000002</v>
      </c>
      <c r="G277" s="303">
        <v>9.2564999999999991</v>
      </c>
      <c r="H277" s="304">
        <f t="array" ref="H277">IF(SUM(E277:G277)=0,"",E277*4+F277*4+G277*9)</f>
        <v>377.33850000000001</v>
      </c>
    </row>
    <row r="278" spans="1:8" ht="18" customHeight="1">
      <c r="A278" s="1858"/>
      <c r="B278" s="306" t="s">
        <v>258</v>
      </c>
      <c r="C278" s="307" t="s">
        <v>324</v>
      </c>
      <c r="D278" s="308">
        <v>200</v>
      </c>
      <c r="E278" s="309">
        <v>10</v>
      </c>
      <c r="F278" s="309">
        <v>7.2</v>
      </c>
      <c r="G278" s="309">
        <v>8</v>
      </c>
      <c r="H278" s="310">
        <f t="array" ref="H278">IF(SUM(E278:G278)=0,"",E278*4+F278*4+G278*9)</f>
        <v>140.80000000000001</v>
      </c>
    </row>
    <row r="279" spans="1:8" ht="18" customHeight="1">
      <c r="A279" s="1858"/>
      <c r="B279" s="306"/>
      <c r="C279" s="307" t="s">
        <v>326</v>
      </c>
      <c r="D279" s="308">
        <v>85</v>
      </c>
      <c r="E279" s="309">
        <v>0.59499999999999997</v>
      </c>
      <c r="F279" s="309">
        <v>12.835000000000001</v>
      </c>
      <c r="G279" s="309">
        <v>9.52</v>
      </c>
      <c r="H279" s="310">
        <f t="array" ref="H279">IF(SUM(E279:G279)=0,"",E279*4+F279*4+G279*9)</f>
        <v>139.4</v>
      </c>
    </row>
    <row r="280" spans="1:8" ht="18" customHeight="1">
      <c r="A280" s="1858"/>
      <c r="B280" s="311"/>
      <c r="C280" s="307" t="s">
        <v>266</v>
      </c>
      <c r="D280" s="308">
        <v>353</v>
      </c>
      <c r="E280" s="309">
        <v>91.426999999999992</v>
      </c>
      <c r="F280" s="309">
        <v>9.1780000000000008</v>
      </c>
      <c r="G280" s="309">
        <v>1.0589999999999999</v>
      </c>
      <c r="H280" s="310">
        <f t="array" ref="H280">IF(SUM(E280:G280)=0,"",E280*4+F280*4+G280*9)</f>
        <v>411.95099999999996</v>
      </c>
    </row>
    <row r="281" spans="1:8" ht="18" customHeight="1">
      <c r="A281" s="1858"/>
      <c r="B281" s="294" t="s">
        <v>251</v>
      </c>
      <c r="C281" s="295" t="s">
        <v>327</v>
      </c>
      <c r="D281" s="296" t="s">
        <v>46</v>
      </c>
      <c r="E281" s="297" t="s">
        <v>46</v>
      </c>
      <c r="F281" s="297" t="s">
        <v>46</v>
      </c>
      <c r="G281" s="297" t="s">
        <v>46</v>
      </c>
      <c r="H281" s="342">
        <v>150</v>
      </c>
    </row>
    <row r="282" spans="1:8" ht="18" customHeight="1">
      <c r="A282" s="1858"/>
      <c r="B282" s="299"/>
      <c r="C282" s="295" t="s">
        <v>328</v>
      </c>
      <c r="D282" s="296" t="s">
        <v>46</v>
      </c>
      <c r="E282" s="297" t="s">
        <v>46</v>
      </c>
      <c r="F282" s="297" t="s">
        <v>46</v>
      </c>
      <c r="G282" s="297" t="s">
        <v>46</v>
      </c>
      <c r="H282" s="342">
        <v>400</v>
      </c>
    </row>
    <row r="283" spans="1:8" ht="18" customHeight="1">
      <c r="A283" s="1858"/>
      <c r="B283" s="316" t="s">
        <v>261</v>
      </c>
      <c r="C283" s="317" t="s">
        <v>304</v>
      </c>
      <c r="D283" s="318">
        <v>530.79999999999995</v>
      </c>
      <c r="E283" s="319">
        <v>121.0224</v>
      </c>
      <c r="F283" s="319">
        <v>20.7012</v>
      </c>
      <c r="G283" s="319">
        <v>2.1232000000000002</v>
      </c>
      <c r="H283" s="346">
        <f t="array" ref="H283">IF(SUM(E283:G283)=0,"",E283*4+F283*4+G283*9)</f>
        <v>586.00319999999999</v>
      </c>
    </row>
    <row r="284" spans="1:8" ht="18" customHeight="1">
      <c r="A284" s="1859"/>
      <c r="B284" s="321"/>
      <c r="C284" s="317" t="s">
        <v>314</v>
      </c>
      <c r="D284" s="318">
        <v>71.7</v>
      </c>
      <c r="E284" s="319">
        <v>2.1509999999999998</v>
      </c>
      <c r="F284" s="319">
        <v>8.3888999999999996</v>
      </c>
      <c r="G284" s="319">
        <v>2.7246000000000001</v>
      </c>
      <c r="H284" s="346">
        <f t="array" ref="H284">IF(SUM(E284:G284)=0,"",E284*4+F284*4+G284*9)</f>
        <v>66.680999999999997</v>
      </c>
    </row>
    <row r="285" spans="1:8" ht="18" customHeight="1">
      <c r="A285" s="1863">
        <v>46229</v>
      </c>
      <c r="B285" s="1843" t="s">
        <v>248</v>
      </c>
      <c r="C285" s="1844"/>
      <c r="D285" s="1845"/>
      <c r="E285" s="289">
        <f t="array" ref="E285">H285/8</f>
        <v>306.36797142857125</v>
      </c>
      <c r="F285" s="289">
        <f t="array" ref="F285">H285/20</f>
        <v>122.54718857142851</v>
      </c>
      <c r="G285" s="289">
        <f t="array" ref="G285">H285/30</f>
        <v>81.698125714285666</v>
      </c>
      <c r="H285" s="289">
        <v>2450.94377142857</v>
      </c>
    </row>
    <row r="286" spans="1:8" ht="18" customHeight="1">
      <c r="A286" s="1858"/>
      <c r="B286" s="1846" t="s">
        <v>249</v>
      </c>
      <c r="C286" s="1847"/>
      <c r="D286" s="1848"/>
      <c r="E286" s="290">
        <f t="array" ref="E286">SUM(E288:E298)</f>
        <v>364.37229999999994</v>
      </c>
      <c r="F286" s="290">
        <f t="array" ref="F286">SUM(F288:F298)</f>
        <v>86.816099999999992</v>
      </c>
      <c r="G286" s="290">
        <f t="array" ref="G286">SUM(G288:G298)</f>
        <v>67.459000000000003</v>
      </c>
      <c r="H286" s="291">
        <f t="array" ref="H286">SUM(E286*4+F286*4+G286*9)</f>
        <v>2411.8845999999999</v>
      </c>
    </row>
    <row r="287" spans="1:8" ht="18" customHeight="1">
      <c r="A287" s="1858"/>
      <c r="B287" s="1846" t="s">
        <v>250</v>
      </c>
      <c r="C287" s="1847"/>
      <c r="D287" s="1848"/>
      <c r="E287" s="292">
        <f t="array" ref="E287">E286*4/$H286</f>
        <v>0.60429474942540773</v>
      </c>
      <c r="F287" s="292">
        <f t="array" ref="F287">F286*4/$H286</f>
        <v>0.14398052046105356</v>
      </c>
      <c r="G287" s="292">
        <f t="array" ref="G287">G286*9/$H286</f>
        <v>0.25172473011353863</v>
      </c>
      <c r="H287" s="293" t="str">
        <f t="array" ref="H287">FIXED(ROUND(E287*10,0),0,TRUE)&amp;":"&amp;FIXED(ROUND(F287*10,0),0,TRUE)&amp;":"&amp;FIXED(ROUND(G287*10,0),0,TRUE)</f>
        <v>6:1:3</v>
      </c>
    </row>
    <row r="288" spans="1:8" ht="18" customHeight="1">
      <c r="A288" s="1858"/>
      <c r="B288" s="300" t="s">
        <v>254</v>
      </c>
      <c r="C288" s="301" t="s">
        <v>307</v>
      </c>
      <c r="D288" s="302">
        <v>250</v>
      </c>
      <c r="E288" s="303">
        <v>65</v>
      </c>
      <c r="F288" s="303">
        <v>18.75</v>
      </c>
      <c r="G288" s="303">
        <v>27</v>
      </c>
      <c r="H288" s="304">
        <f t="array" ref="H288">IF(SUM(E288:G288)=0,"",E288*4+F288*4+G288*9)</f>
        <v>578</v>
      </c>
    </row>
    <row r="289" spans="1:8" ht="18" customHeight="1">
      <c r="A289" s="1858"/>
      <c r="B289" s="300"/>
      <c r="C289" s="301" t="s">
        <v>329</v>
      </c>
      <c r="D289" s="302">
        <v>86.1</v>
      </c>
      <c r="E289" s="303">
        <v>33.837299999999999</v>
      </c>
      <c r="F289" s="303">
        <v>6.1130999999999993</v>
      </c>
      <c r="G289" s="303">
        <v>2.5830000000000002</v>
      </c>
      <c r="H289" s="304">
        <f t="array" ref="H289">IF(SUM(E289:G289)=0,"",E289*4+F289*4+G289*9)</f>
        <v>183.04860000000002</v>
      </c>
    </row>
    <row r="290" spans="1:8" ht="18" customHeight="1">
      <c r="A290" s="1858"/>
      <c r="B290" s="300"/>
      <c r="C290" s="301" t="s">
        <v>324</v>
      </c>
      <c r="D290" s="302">
        <v>200</v>
      </c>
      <c r="E290" s="303">
        <v>10</v>
      </c>
      <c r="F290" s="303">
        <v>7.2</v>
      </c>
      <c r="G290" s="303">
        <v>8</v>
      </c>
      <c r="H290" s="304">
        <f t="array" ref="H290">IF(SUM(E290:G290)=0,"",E290*4+F290*4+G290*9)</f>
        <v>140.80000000000001</v>
      </c>
    </row>
    <row r="291" spans="1:8" ht="18" customHeight="1">
      <c r="A291" s="1858"/>
      <c r="B291" s="305"/>
      <c r="C291" s="301" t="s">
        <v>315</v>
      </c>
      <c r="D291" s="302">
        <v>600</v>
      </c>
      <c r="E291" s="303">
        <v>42</v>
      </c>
      <c r="F291" s="303">
        <v>0</v>
      </c>
      <c r="G291" s="303">
        <v>0</v>
      </c>
      <c r="H291" s="304">
        <f t="array" ref="H291">IF(SUM(E291:G291)=0,"",E291*4+F291*4+G291*9)</f>
        <v>168</v>
      </c>
    </row>
    <row r="292" spans="1:8" ht="18" customHeight="1">
      <c r="A292" s="1858"/>
      <c r="B292" s="306" t="s">
        <v>258</v>
      </c>
      <c r="C292" s="307" t="s">
        <v>266</v>
      </c>
      <c r="D292" s="308">
        <v>450</v>
      </c>
      <c r="E292" s="309">
        <v>116.55</v>
      </c>
      <c r="F292" s="309">
        <v>11.7</v>
      </c>
      <c r="G292" s="309">
        <v>1.35</v>
      </c>
      <c r="H292" s="310">
        <f t="array" ref="H292">IF(SUM(E292:G292)=0,"",E292*4+F292*4+G292*9)</f>
        <v>525.15</v>
      </c>
    </row>
    <row r="293" spans="1:8" ht="18" customHeight="1">
      <c r="A293" s="1858"/>
      <c r="B293" s="306"/>
      <c r="C293" s="307" t="s">
        <v>298</v>
      </c>
      <c r="D293" s="308">
        <v>70</v>
      </c>
      <c r="E293" s="309">
        <v>2.59</v>
      </c>
      <c r="F293" s="309">
        <v>4.76</v>
      </c>
      <c r="G293" s="309">
        <v>5.81</v>
      </c>
      <c r="H293" s="310">
        <f t="array" ref="H293">IF(SUM(E293:G293)=0,"",E293*4+F293*4+G293*9)</f>
        <v>81.69</v>
      </c>
    </row>
    <row r="294" spans="1:8" ht="18" customHeight="1">
      <c r="A294" s="1858"/>
      <c r="B294" s="311"/>
      <c r="C294" s="307" t="s">
        <v>330</v>
      </c>
      <c r="D294" s="308">
        <v>93</v>
      </c>
      <c r="E294" s="309">
        <v>1.395</v>
      </c>
      <c r="F294" s="309">
        <v>18.879000000000001</v>
      </c>
      <c r="G294" s="309">
        <v>5.766</v>
      </c>
      <c r="H294" s="310">
        <f t="array" ref="H294">IF(SUM(E294:G294)=0,"",E294*4+F294*4+G294*9)</f>
        <v>132.99</v>
      </c>
    </row>
    <row r="295" spans="1:8" ht="18" customHeight="1">
      <c r="A295" s="1858"/>
      <c r="B295" s="294" t="s">
        <v>251</v>
      </c>
      <c r="C295" s="295" t="s">
        <v>331</v>
      </c>
      <c r="D295" s="296">
        <v>50</v>
      </c>
      <c r="E295" s="297">
        <v>25</v>
      </c>
      <c r="F295" s="297">
        <v>3</v>
      </c>
      <c r="G295" s="297">
        <v>1</v>
      </c>
      <c r="H295" s="342">
        <f t="array" ref="H295">IF(SUM(E295:G295)=0,"",E295*4+F295*4+G295*9)</f>
        <v>121</v>
      </c>
    </row>
    <row r="296" spans="1:8" ht="18" customHeight="1">
      <c r="A296" s="1858"/>
      <c r="B296" s="299"/>
      <c r="C296" s="295" t="s">
        <v>286</v>
      </c>
      <c r="D296" s="296">
        <v>26</v>
      </c>
      <c r="E296" s="297">
        <v>15.6</v>
      </c>
      <c r="F296" s="297">
        <v>3.354000000000001</v>
      </c>
      <c r="G296" s="297">
        <v>6.11</v>
      </c>
      <c r="H296" s="342">
        <f t="array" ref="H296">IF(SUM(E296:G296)=0,"",E296*4+F296*4+G296*9)</f>
        <v>130.80600000000001</v>
      </c>
    </row>
    <row r="297" spans="1:8" ht="18" customHeight="1">
      <c r="A297" s="1858"/>
      <c r="B297" s="316" t="s">
        <v>261</v>
      </c>
      <c r="C297" s="317" t="s">
        <v>332</v>
      </c>
      <c r="D297" s="318">
        <v>150</v>
      </c>
      <c r="E297" s="319">
        <v>50</v>
      </c>
      <c r="F297" s="319">
        <v>3.7</v>
      </c>
      <c r="G297" s="319">
        <v>6.8</v>
      </c>
      <c r="H297" s="346">
        <f t="array" ref="H297">IF(SUM(E297:G297)=0,"",E297*4+F297*4+G297*9)</f>
        <v>276</v>
      </c>
    </row>
    <row r="298" spans="1:8" ht="18" customHeight="1">
      <c r="A298" s="1859"/>
      <c r="B298" s="321"/>
      <c r="C298" s="317" t="s">
        <v>280</v>
      </c>
      <c r="D298" s="318">
        <v>80</v>
      </c>
      <c r="E298" s="319">
        <v>2.4</v>
      </c>
      <c r="F298" s="319">
        <v>9.36</v>
      </c>
      <c r="G298" s="319">
        <v>3.04</v>
      </c>
      <c r="H298" s="346">
        <f t="array" ref="H298">IF(SUM(E298:G298)=0,"",E298*4+F298*4+G298*9)</f>
        <v>74.400000000000006</v>
      </c>
    </row>
    <row r="299" spans="1:8" ht="18" customHeight="1">
      <c r="A299" s="1864">
        <v>46230</v>
      </c>
      <c r="B299" s="1851" t="s">
        <v>295</v>
      </c>
      <c r="C299" s="1844"/>
      <c r="D299" s="1845"/>
      <c r="E299" s="333">
        <f t="array" ref="E299">H299/8</f>
        <v>314.97428571428622</v>
      </c>
      <c r="F299" s="333">
        <f t="array" ref="F299">H299/20</f>
        <v>125.98971428571448</v>
      </c>
      <c r="G299" s="333">
        <f t="array" ref="G299">H299/30</f>
        <v>83.993142857142999</v>
      </c>
      <c r="H299" s="333">
        <v>2519.7942857142898</v>
      </c>
    </row>
    <row r="300" spans="1:8" ht="18" customHeight="1">
      <c r="A300" s="1858"/>
      <c r="B300" s="1846" t="s">
        <v>249</v>
      </c>
      <c r="C300" s="1847"/>
      <c r="D300" s="1848"/>
      <c r="E300" s="290">
        <f t="array" ref="E300">SUM(E302:E307,E309)+E312</f>
        <v>416.45099999999996</v>
      </c>
      <c r="F300" s="290">
        <f t="array" ref="F300">SUM(F302:F307,F309)+F312</f>
        <v>94.736999999999995</v>
      </c>
      <c r="G300" s="290">
        <f t="array" ref="G300">SUM(G302:G307,G309)+G312</f>
        <v>63.570999999999998</v>
      </c>
      <c r="H300" s="291">
        <f t="array" ref="H300">SUM(E300*4+F300*4+G300*9)</f>
        <v>2616.8910000000001</v>
      </c>
    </row>
    <row r="301" spans="1:8" ht="18" customHeight="1">
      <c r="A301" s="1858"/>
      <c r="B301" s="1846" t="s">
        <v>250</v>
      </c>
      <c r="C301" s="1847"/>
      <c r="D301" s="1848"/>
      <c r="E301" s="292">
        <f t="array" ref="E301">IF(E300=0,"",E300*4/$H300)</f>
        <v>0.63655841989597572</v>
      </c>
      <c r="F301" s="292">
        <f t="array" ref="F301">IF(F300=0,"",F300*4/$H300)</f>
        <v>0.14480847692930274</v>
      </c>
      <c r="G301" s="292">
        <f t="array" ref="G301">IF(G300=0,"",G300*4/$H300)</f>
        <v>9.7170268077653971E-2</v>
      </c>
      <c r="H301" s="293" t="str">
        <f t="array" ref="H301">IF(H300=0,"",FIXED(ROUND(E301*10,0),0,TRUE)&amp;":"&amp;FIXED(ROUND(F301*10,0),0,TRUE)&amp;":"&amp;FIXED(ROUND(G301*10,0),0,TRUE))</f>
        <v>6:1:1</v>
      </c>
    </row>
    <row r="302" spans="1:8" ht="18" customHeight="1">
      <c r="A302" s="1858"/>
      <c r="B302" s="300" t="s">
        <v>254</v>
      </c>
      <c r="C302" s="301" t="s">
        <v>278</v>
      </c>
      <c r="D302" s="302">
        <v>403</v>
      </c>
      <c r="E302" s="303">
        <v>24.582999999999998</v>
      </c>
      <c r="F302" s="303">
        <v>11.686999999999999</v>
      </c>
      <c r="G302" s="303">
        <v>12.493</v>
      </c>
      <c r="H302" s="304">
        <f t="array" ref="H302">IF(SUM(E302:G302)=0,"",E302*4+F302*4+G302*9)</f>
        <v>257.517</v>
      </c>
    </row>
    <row r="303" spans="1:8" ht="18" customHeight="1">
      <c r="A303" s="1858"/>
      <c r="B303" s="300"/>
      <c r="C303" s="301" t="s">
        <v>322</v>
      </c>
      <c r="D303" s="302">
        <v>140</v>
      </c>
      <c r="E303" s="303">
        <v>55.16</v>
      </c>
      <c r="F303" s="303">
        <v>8.1199999999999992</v>
      </c>
      <c r="G303" s="303">
        <v>12.6</v>
      </c>
      <c r="H303" s="304">
        <f t="array" ref="H303">IF(SUM(E303:G303)=0,"",E303*4+F303*4+G303*9)</f>
        <v>366.52</v>
      </c>
    </row>
    <row r="304" spans="1:8" ht="18" customHeight="1">
      <c r="A304" s="1858"/>
      <c r="B304" s="306" t="s">
        <v>258</v>
      </c>
      <c r="C304" s="307" t="s">
        <v>266</v>
      </c>
      <c r="D304" s="308">
        <v>376</v>
      </c>
      <c r="E304" s="309">
        <v>97.384</v>
      </c>
      <c r="F304" s="309">
        <v>9.7759999999999998</v>
      </c>
      <c r="G304" s="309">
        <v>1.1279999999999999</v>
      </c>
      <c r="H304" s="310">
        <f t="array" ref="H304">IF(SUM(E304:G304)=0,"",E304*4+F304*4+G304*9)</f>
        <v>438.79199999999997</v>
      </c>
    </row>
    <row r="305" spans="1:8" ht="18" customHeight="1">
      <c r="A305" s="1858"/>
      <c r="B305" s="311"/>
      <c r="C305" s="307" t="s">
        <v>314</v>
      </c>
      <c r="D305" s="308">
        <v>120</v>
      </c>
      <c r="E305" s="309">
        <v>3.6</v>
      </c>
      <c r="F305" s="309">
        <v>14.04</v>
      </c>
      <c r="G305" s="309">
        <v>4.5599999999999996</v>
      </c>
      <c r="H305" s="310">
        <f t="array" ref="H305">IF(SUM(E305:G305)=0,"",E305*4+F305*4+G305*9)</f>
        <v>111.6</v>
      </c>
    </row>
    <row r="306" spans="1:8" ht="18" customHeight="1">
      <c r="A306" s="1858"/>
      <c r="B306" s="294" t="s">
        <v>251</v>
      </c>
      <c r="C306" s="295" t="s">
        <v>333</v>
      </c>
      <c r="D306" s="296">
        <v>1000</v>
      </c>
      <c r="E306" s="297">
        <v>80</v>
      </c>
      <c r="F306" s="297">
        <v>0</v>
      </c>
      <c r="G306" s="297">
        <v>0</v>
      </c>
      <c r="H306" s="298">
        <f t="array" ref="H306">IF(SUM(E306:G306)=0,"",E306*4+F306*4+G306*9)</f>
        <v>320</v>
      </c>
    </row>
    <row r="307" spans="1:8" ht="18" customHeight="1">
      <c r="A307" s="1858"/>
      <c r="B307" s="294" t="s">
        <v>301</v>
      </c>
      <c r="C307" s="295" t="s">
        <v>334</v>
      </c>
      <c r="D307" s="296">
        <v>90</v>
      </c>
      <c r="E307" s="297">
        <v>44.55</v>
      </c>
      <c r="F307" s="297">
        <v>6.39</v>
      </c>
      <c r="G307" s="297">
        <v>8.64</v>
      </c>
      <c r="H307" s="298">
        <f t="array" ref="H307">IF(SUM(E307:G307)=0,"",E307*4+F307*4+G307*9)</f>
        <v>281.52</v>
      </c>
    </row>
    <row r="308" spans="1:8" ht="18" customHeight="1">
      <c r="A308" s="1858"/>
      <c r="B308" s="1860" t="s">
        <v>302</v>
      </c>
      <c r="C308" s="1862" t="s">
        <v>303</v>
      </c>
      <c r="D308" s="1848"/>
      <c r="E308" s="334">
        <f t="array" ref="E308">E299*0.4</f>
        <v>125.9897142857145</v>
      </c>
      <c r="F308" s="334">
        <f t="array" ref="F308">F299*0.4</f>
        <v>50.395885714285797</v>
      </c>
      <c r="G308" s="334">
        <f t="array" ref="G308">G299*0.4</f>
        <v>33.597257142857202</v>
      </c>
      <c r="H308" s="335">
        <f t="array" ref="H308">IF(SUM(E308:G308)=0,"",E308*4+F308*4+G308*9)</f>
        <v>1007.917714285716</v>
      </c>
    </row>
    <row r="309" spans="1:8" ht="18" customHeight="1">
      <c r="A309" s="1858"/>
      <c r="B309" s="1861"/>
      <c r="C309" s="1854" t="s">
        <v>249</v>
      </c>
      <c r="D309" s="1848"/>
      <c r="E309" s="335">
        <f t="array" ref="E309">SUM(E310:E311)</f>
        <v>85.373999999999995</v>
      </c>
      <c r="F309" s="335">
        <f t="array" ref="F309">SUM(F310:F311)</f>
        <v>31.823999999999998</v>
      </c>
      <c r="G309" s="335">
        <f t="array" ref="G309">SUM(G310:G311)</f>
        <v>8.6699999999999982</v>
      </c>
      <c r="H309" s="335">
        <f t="array" ref="H309">IF(SUM(E309:G309)=0,"",E309*4+F309*4+G309*9)</f>
        <v>546.822</v>
      </c>
    </row>
    <row r="310" spans="1:8" ht="18" customHeight="1">
      <c r="A310" s="1858"/>
      <c r="B310" s="321"/>
      <c r="C310" s="317" t="s">
        <v>266</v>
      </c>
      <c r="D310" s="318">
        <v>306</v>
      </c>
      <c r="E310" s="319">
        <v>79.253999999999991</v>
      </c>
      <c r="F310" s="319">
        <v>7.9560000000000004</v>
      </c>
      <c r="G310" s="319">
        <v>0.91799999999999993</v>
      </c>
      <c r="H310" s="320">
        <f t="array" ref="H310">IF(SUM(E310:G310)=0,"",E310*4+F310*4+G310*9)</f>
        <v>357.10199999999998</v>
      </c>
    </row>
    <row r="311" spans="1:8" ht="18" customHeight="1">
      <c r="A311" s="1858"/>
      <c r="B311" s="321"/>
      <c r="C311" s="317" t="s">
        <v>314</v>
      </c>
      <c r="D311" s="318">
        <v>204</v>
      </c>
      <c r="E311" s="319">
        <v>6.12</v>
      </c>
      <c r="F311" s="319">
        <v>23.867999999999999</v>
      </c>
      <c r="G311" s="319">
        <v>7.7519999999999989</v>
      </c>
      <c r="H311" s="320">
        <f t="array" ref="H311">IF(SUM(E311:G311)=0,"",E311*4+F311*4+G311*9)</f>
        <v>189.71999999999997</v>
      </c>
    </row>
    <row r="312" spans="1:8" ht="18" customHeight="1">
      <c r="A312" s="1859"/>
      <c r="B312" s="336" t="s">
        <v>251</v>
      </c>
      <c r="C312" s="323" t="s">
        <v>257</v>
      </c>
      <c r="D312" s="324">
        <v>430</v>
      </c>
      <c r="E312" s="325">
        <v>25.8</v>
      </c>
      <c r="F312" s="325">
        <v>12.9</v>
      </c>
      <c r="G312" s="325">
        <v>15.48</v>
      </c>
      <c r="H312" s="403">
        <f t="array" ref="H312">IF(SUM(E312:G312)=0,"",E312*4+F312*4+G312*9)</f>
        <v>294.12</v>
      </c>
    </row>
    <row r="313" spans="1:8" ht="18" customHeight="1">
      <c r="A313" s="1841">
        <v>46231</v>
      </c>
      <c r="B313" s="1843" t="s">
        <v>248</v>
      </c>
      <c r="C313" s="1844"/>
      <c r="D313" s="1845"/>
      <c r="E313" s="289">
        <f t="array" ref="E313">H313/8</f>
        <v>306.36797142857125</v>
      </c>
      <c r="F313" s="289">
        <f t="array" ref="F313">H313/20</f>
        <v>122.54718857142851</v>
      </c>
      <c r="G313" s="289">
        <f t="array" ref="G313">H313/30</f>
        <v>81.698125714285666</v>
      </c>
      <c r="H313" s="289">
        <v>2450.94377142857</v>
      </c>
    </row>
    <row r="314" spans="1:8" ht="18" customHeight="1">
      <c r="A314" s="1856"/>
      <c r="B314" s="1846" t="s">
        <v>249</v>
      </c>
      <c r="C314" s="1847"/>
      <c r="D314" s="1848"/>
      <c r="E314" s="405">
        <f>SUM(E316:E325)</f>
        <v>409.28500000000003</v>
      </c>
      <c r="F314" s="290">
        <f>SUM(F316:F325)</f>
        <v>108.3254</v>
      </c>
      <c r="G314" s="405">
        <f>SUM(G316:G325)</f>
        <v>115.8612</v>
      </c>
      <c r="H314" s="291">
        <f t="array" ref="H314">SUM(E314*4+F314*4+G314*9)</f>
        <v>3113.1923999999999</v>
      </c>
    </row>
    <row r="315" spans="1:8" ht="18" customHeight="1">
      <c r="A315" s="1856"/>
      <c r="B315" s="1846" t="s">
        <v>250</v>
      </c>
      <c r="C315" s="1847"/>
      <c r="D315" s="1848"/>
      <c r="E315" s="292">
        <f t="array" ref="E315">E314*4/$H314</f>
        <v>0.52587177072640934</v>
      </c>
      <c r="F315" s="292">
        <f t="array" ref="F315">F314*4/$H314</f>
        <v>0.13918240324626258</v>
      </c>
      <c r="G315" s="292">
        <f t="array" ref="G315">G314*9/$H314</f>
        <v>0.33494582602732809</v>
      </c>
      <c r="H315" s="293" t="str">
        <f t="array" ref="H315">FIXED(ROUND(E315*10,0),0,TRUE)&amp;":"&amp;FIXED(ROUND(F315*10,0),0,TRUE)&amp;":"&amp;FIXED(ROUND(G315*10,0),0,TRUE)</f>
        <v>5:1:3</v>
      </c>
    </row>
    <row r="316" spans="1:8" ht="18" customHeight="1">
      <c r="A316" s="1856"/>
      <c r="B316" s="300" t="s">
        <v>254</v>
      </c>
      <c r="C316" s="301" t="s">
        <v>335</v>
      </c>
      <c r="D316" s="302" t="s">
        <v>46</v>
      </c>
      <c r="E316" s="303">
        <v>10</v>
      </c>
      <c r="F316" s="303">
        <v>1</v>
      </c>
      <c r="G316" s="303">
        <v>1</v>
      </c>
      <c r="H316" s="304">
        <f t="array" ref="H316">IF(SUM(E316:G316)=0,"",E316*4+F316*4+G316*9)</f>
        <v>53</v>
      </c>
    </row>
    <row r="317" spans="1:8" ht="18" customHeight="1">
      <c r="A317" s="1856"/>
      <c r="B317" s="305"/>
      <c r="C317" s="301" t="s">
        <v>287</v>
      </c>
      <c r="D317" s="302">
        <v>200</v>
      </c>
      <c r="E317" s="303">
        <v>10</v>
      </c>
      <c r="F317" s="303">
        <v>7.6</v>
      </c>
      <c r="G317" s="303">
        <v>9</v>
      </c>
      <c r="H317" s="304">
        <v>151.4</v>
      </c>
    </row>
    <row r="318" spans="1:8" ht="18" customHeight="1">
      <c r="A318" s="1856"/>
      <c r="B318" s="306" t="s">
        <v>258</v>
      </c>
      <c r="C318" s="307" t="s">
        <v>266</v>
      </c>
      <c r="D318" s="308">
        <v>459</v>
      </c>
      <c r="E318" s="309">
        <v>118.881</v>
      </c>
      <c r="F318" s="309">
        <v>11.933999999999999</v>
      </c>
      <c r="G318" s="309">
        <v>1.377</v>
      </c>
      <c r="H318" s="310">
        <f t="array" ref="H318">IF(SUM(E318:G318)=0,"",E318*4+F318*4+G318*9)</f>
        <v>535.65300000000002</v>
      </c>
    </row>
    <row r="319" spans="1:8" ht="18" customHeight="1">
      <c r="A319" s="1856"/>
      <c r="B319" s="306"/>
      <c r="C319" s="307" t="s">
        <v>298</v>
      </c>
      <c r="D319" s="308">
        <v>66</v>
      </c>
      <c r="E319" s="309">
        <v>2.4420000000000002</v>
      </c>
      <c r="F319" s="309">
        <v>4.4880000000000004</v>
      </c>
      <c r="G319" s="309">
        <v>5.4780000000000006</v>
      </c>
      <c r="H319" s="310">
        <f t="array" ref="H319">IF(SUM(E319:G319)=0,"",E319*4+F319*4+G319*9)</f>
        <v>77.022000000000006</v>
      </c>
    </row>
    <row r="320" spans="1:8" ht="18" customHeight="1">
      <c r="A320" s="1856"/>
      <c r="B320" s="311"/>
      <c r="C320" s="307" t="s">
        <v>299</v>
      </c>
      <c r="D320" s="308">
        <v>138</v>
      </c>
      <c r="E320" s="309">
        <v>2.3460000000000001</v>
      </c>
      <c r="F320" s="309">
        <v>19.32</v>
      </c>
      <c r="G320" s="309">
        <v>12.696</v>
      </c>
      <c r="H320" s="310">
        <f t="array" ref="H320">IF(SUM(E320:G320)=0,"",E320*4+F320*4+G320*9)</f>
        <v>200.928</v>
      </c>
    </row>
    <row r="321" spans="1:8" ht="18" customHeight="1">
      <c r="A321" s="1856"/>
      <c r="B321" s="294" t="s">
        <v>251</v>
      </c>
      <c r="C321" s="295" t="s">
        <v>334</v>
      </c>
      <c r="D321" s="296">
        <v>90</v>
      </c>
      <c r="E321" s="297">
        <v>44.55</v>
      </c>
      <c r="F321" s="297">
        <v>6.39</v>
      </c>
      <c r="G321" s="297">
        <v>8.64</v>
      </c>
      <c r="H321" s="342">
        <f t="array" ref="H321">IF(SUM(E321:G321)=0,"",E321*4+F321*4+G321*9)</f>
        <v>281.52</v>
      </c>
    </row>
    <row r="322" spans="1:8" ht="18" customHeight="1">
      <c r="A322" s="1856"/>
      <c r="B322" s="316" t="s">
        <v>261</v>
      </c>
      <c r="C322" s="317" t="s">
        <v>304</v>
      </c>
      <c r="D322" s="318">
        <v>416</v>
      </c>
      <c r="E322" s="319">
        <v>94.848000000000013</v>
      </c>
      <c r="F322" s="319">
        <v>16.224</v>
      </c>
      <c r="G322" s="319">
        <v>1.6639999999999999</v>
      </c>
      <c r="H322" s="346">
        <f t="array" ref="H322">IF(SUM(E322:G322)=0,"",E322*4+F322*4+G322*9)</f>
        <v>459.26400000000007</v>
      </c>
    </row>
    <row r="323" spans="1:8" ht="18" customHeight="1">
      <c r="A323" s="1856"/>
      <c r="B323" s="316"/>
      <c r="C323" s="317" t="s">
        <v>330</v>
      </c>
      <c r="D323" s="318">
        <v>70</v>
      </c>
      <c r="E323" s="319">
        <v>1.68</v>
      </c>
      <c r="F323" s="319">
        <v>9.24</v>
      </c>
      <c r="G323" s="319">
        <v>25.9</v>
      </c>
      <c r="H323" s="346">
        <f t="array" ref="H323">IF(SUM(E323:G323)=0,"",E323*4+F323*4+G323*9)</f>
        <v>276.77999999999997</v>
      </c>
    </row>
    <row r="324" spans="1:8" ht="18" customHeight="1">
      <c r="A324" s="1856"/>
      <c r="B324" s="299"/>
      <c r="C324" s="295" t="s">
        <v>307</v>
      </c>
      <c r="D324" s="296">
        <v>407</v>
      </c>
      <c r="E324" s="297">
        <v>105.82</v>
      </c>
      <c r="F324" s="297">
        <v>30.524999999999999</v>
      </c>
      <c r="G324" s="297">
        <v>43.956000000000003</v>
      </c>
      <c r="H324" s="342">
        <f t="array" ref="H324">IF(SUM(E324:G324)=0,"",E324*4+F324*4+G324*9)</f>
        <v>940.98400000000004</v>
      </c>
    </row>
    <row r="325" spans="1:8" ht="18" customHeight="1">
      <c r="A325" s="1856"/>
      <c r="B325" s="299"/>
      <c r="C325" s="295" t="s">
        <v>336</v>
      </c>
      <c r="D325" s="296">
        <v>267.39999999999998</v>
      </c>
      <c r="E325" s="297">
        <v>18.718</v>
      </c>
      <c r="F325" s="297">
        <v>1.6044</v>
      </c>
      <c r="G325" s="297">
        <v>6.150199999999999</v>
      </c>
      <c r="H325" s="342">
        <f t="array" ref="H325">IF(SUM(E325:G325)=0,"",E325*4+F325*4+G325*9)</f>
        <v>136.6414</v>
      </c>
    </row>
    <row r="326" spans="1:8" ht="18" customHeight="1">
      <c r="A326" s="1867">
        <v>46232</v>
      </c>
      <c r="B326" s="1851" t="s">
        <v>295</v>
      </c>
      <c r="C326" s="1844"/>
      <c r="D326" s="1845"/>
      <c r="E326" s="333">
        <f t="array" ref="E326">H326/8</f>
        <v>314.97428571428622</v>
      </c>
      <c r="F326" s="333">
        <f t="array" ref="F326">H326/20</f>
        <v>125.98971428571448</v>
      </c>
      <c r="G326" s="333">
        <f t="array" ref="G326">H326/30</f>
        <v>83.993142857142999</v>
      </c>
      <c r="H326" s="333">
        <v>2519.7942857142898</v>
      </c>
    </row>
    <row r="327" spans="1:8" ht="18" customHeight="1">
      <c r="A327" s="1856"/>
      <c r="B327" s="1846" t="s">
        <v>249</v>
      </c>
      <c r="C327" s="1847"/>
      <c r="D327" s="1848"/>
      <c r="E327" s="290">
        <f>SUM(E329:E338,E340,E343)</f>
        <v>413.02499999999998</v>
      </c>
      <c r="F327" s="290">
        <f>SUM(F329:F338,F340,F343)</f>
        <v>94.399500000000003</v>
      </c>
      <c r="G327" s="290">
        <f>SUM(G329:G338,G340,G343)</f>
        <v>57.079000000000001</v>
      </c>
      <c r="H327" s="291">
        <f>SUM(E327*4+F327*4+G327*9)</f>
        <v>2543.4089999999997</v>
      </c>
    </row>
    <row r="328" spans="1:8" ht="18" customHeight="1">
      <c r="A328" s="1856"/>
      <c r="B328" s="1846" t="s">
        <v>250</v>
      </c>
      <c r="C328" s="1847"/>
      <c r="D328" s="1848"/>
      <c r="E328" s="292">
        <f t="array" ref="E328">IF(E327=0,"",E327*4/$H327)</f>
        <v>0.64956127779684669</v>
      </c>
      <c r="F328" s="292">
        <f t="array" ref="F328">IF(F327=0,"",F327*4/$H327)</f>
        <v>0.14846137605080428</v>
      </c>
      <c r="G328" s="292">
        <f t="array" ref="G328">IF(G327=0,"",G327*4/$H327)</f>
        <v>8.9767709401044046E-2</v>
      </c>
      <c r="H328" s="293" t="str">
        <f t="array" ref="H328">IF(H327=0,"",FIXED(ROUND(E328*10,0),0,TRUE)&amp;":"&amp;FIXED(ROUND(F328*10,0),0,TRUE)&amp;":"&amp;FIXED(ROUND(G328*10,0),0,TRUE))</f>
        <v>6:1:1</v>
      </c>
    </row>
    <row r="329" spans="1:8" ht="18" customHeight="1">
      <c r="A329" s="1856"/>
      <c r="B329" s="300" t="s">
        <v>254</v>
      </c>
      <c r="C329" s="301" t="s">
        <v>278</v>
      </c>
      <c r="D329" s="302">
        <v>323</v>
      </c>
      <c r="E329" s="303">
        <v>19.702999999999999</v>
      </c>
      <c r="F329" s="303">
        <v>9.3669999999999991</v>
      </c>
      <c r="G329" s="303">
        <v>10.013</v>
      </c>
      <c r="H329" s="304">
        <f t="array" ref="H329">IF(SUM(E329:G329)=0,"",E329*4+F329*4+G329*9)</f>
        <v>206.39699999999999</v>
      </c>
    </row>
    <row r="330" spans="1:8" ht="18" customHeight="1">
      <c r="A330" s="1856"/>
      <c r="B330" s="300"/>
      <c r="C330" s="301" t="s">
        <v>316</v>
      </c>
      <c r="D330" s="302">
        <v>302</v>
      </c>
      <c r="E330" s="303">
        <v>53.756</v>
      </c>
      <c r="F330" s="303">
        <v>9.9659999999999993</v>
      </c>
      <c r="G330" s="303">
        <v>7.55</v>
      </c>
      <c r="H330" s="304">
        <f t="array" ref="H330">IF(SUM(E330:G330)=0,"",E330*4+F330*4+G330*9)</f>
        <v>322.83800000000002</v>
      </c>
    </row>
    <row r="331" spans="1:8" ht="18" customHeight="1">
      <c r="A331" s="1856"/>
      <c r="B331" s="306" t="s">
        <v>258</v>
      </c>
      <c r="C331" s="307" t="s">
        <v>266</v>
      </c>
      <c r="D331" s="308">
        <v>333</v>
      </c>
      <c r="E331" s="309">
        <v>86.246999999999986</v>
      </c>
      <c r="F331" s="309">
        <v>8.6580000000000013</v>
      </c>
      <c r="G331" s="309">
        <v>0.99899999999999989</v>
      </c>
      <c r="H331" s="310">
        <f t="array" ref="H331">IF(SUM(E331:G331)=0,"",E331*4+F331*4+G331*9)</f>
        <v>388.61099999999993</v>
      </c>
    </row>
    <row r="332" spans="1:8" ht="18" customHeight="1">
      <c r="A332" s="1856"/>
      <c r="B332" s="306"/>
      <c r="C332" s="307" t="s">
        <v>298</v>
      </c>
      <c r="D332" s="308">
        <v>25</v>
      </c>
      <c r="E332" s="309">
        <v>0.92500000000000004</v>
      </c>
      <c r="F332" s="309">
        <v>1.7</v>
      </c>
      <c r="G332" s="309">
        <v>2.0750000000000002</v>
      </c>
      <c r="H332" s="310">
        <f t="array" ref="H332">IF(SUM(E332:G332)=0,"",E332*4+F332*4+G332*9)</f>
        <v>29.175000000000001</v>
      </c>
    </row>
    <row r="333" spans="1:8" ht="18" customHeight="1">
      <c r="A333" s="1856"/>
      <c r="B333" s="306"/>
      <c r="C333" s="307" t="s">
        <v>299</v>
      </c>
      <c r="D333" s="308">
        <v>40</v>
      </c>
      <c r="E333" s="309">
        <v>0.68</v>
      </c>
      <c r="F333" s="309">
        <v>5.6</v>
      </c>
      <c r="G333" s="309">
        <v>3.68</v>
      </c>
      <c r="H333" s="310">
        <f t="array" ref="H333">IF(SUM(E333:G333)=0,"",E333*4+F333*4+G333*9)</f>
        <v>58.24</v>
      </c>
    </row>
    <row r="334" spans="1:8" ht="18" customHeight="1">
      <c r="A334" s="1856"/>
      <c r="B334" s="306"/>
      <c r="C334" s="307" t="s">
        <v>337</v>
      </c>
      <c r="D334" s="308">
        <v>60</v>
      </c>
      <c r="E334" s="309">
        <v>2.34</v>
      </c>
      <c r="F334" s="309">
        <v>9.5399999999999991</v>
      </c>
      <c r="G334" s="309">
        <v>2.58</v>
      </c>
      <c r="H334" s="310">
        <f t="array" ref="H334">IF(SUM(E334:G334)=0,"",E334*4+F334*4+G334*9)</f>
        <v>70.739999999999995</v>
      </c>
    </row>
    <row r="335" spans="1:8" ht="18" customHeight="1">
      <c r="A335" s="1856"/>
      <c r="B335" s="311"/>
      <c r="C335" s="307" t="s">
        <v>338</v>
      </c>
      <c r="D335" s="308">
        <v>100</v>
      </c>
      <c r="E335" s="309">
        <v>15.7</v>
      </c>
      <c r="F335" s="309">
        <v>1.2</v>
      </c>
      <c r="G335" s="309">
        <v>0</v>
      </c>
      <c r="H335" s="310">
        <f t="array" ref="H335">IF(SUM(E335:G335)=0,"",E335*4+F335*4+G335*9)</f>
        <v>67.599999999999994</v>
      </c>
    </row>
    <row r="336" spans="1:8" ht="18" customHeight="1">
      <c r="A336" s="1856"/>
      <c r="B336" s="294" t="s">
        <v>251</v>
      </c>
      <c r="C336" s="295" t="s">
        <v>287</v>
      </c>
      <c r="D336" s="296">
        <v>200</v>
      </c>
      <c r="E336" s="297">
        <v>10</v>
      </c>
      <c r="F336" s="297">
        <v>7.6</v>
      </c>
      <c r="G336" s="297">
        <v>9</v>
      </c>
      <c r="H336" s="298">
        <f t="array" ref="H336">IF(SUM(E336:G336)=0,"",E336*4+F336*4+G336*9)</f>
        <v>151.4</v>
      </c>
    </row>
    <row r="337" spans="1:8" ht="18" customHeight="1">
      <c r="A337" s="1856"/>
      <c r="B337" s="294"/>
      <c r="C337" s="295" t="s">
        <v>334</v>
      </c>
      <c r="D337" s="296">
        <v>90</v>
      </c>
      <c r="E337" s="297">
        <v>44.55</v>
      </c>
      <c r="F337" s="297">
        <v>6.39</v>
      </c>
      <c r="G337" s="297">
        <v>8.64</v>
      </c>
      <c r="H337" s="298">
        <f t="array" ref="H337">IF(SUM(E337:G337)=0,"",E337*4+F337*4+G337*9)</f>
        <v>281.52</v>
      </c>
    </row>
    <row r="338" spans="1:8" ht="18" customHeight="1">
      <c r="A338" s="1856"/>
      <c r="B338" s="294" t="s">
        <v>301</v>
      </c>
      <c r="C338" s="295" t="s">
        <v>339</v>
      </c>
      <c r="D338" s="296">
        <v>900</v>
      </c>
      <c r="E338" s="297">
        <v>63.9</v>
      </c>
      <c r="F338" s="297">
        <v>0</v>
      </c>
      <c r="G338" s="297">
        <v>0</v>
      </c>
      <c r="H338" s="298">
        <f t="array" ref="H338">IF(SUM(E338:G338)=0,"",E338*4+F338*4+G338*9)</f>
        <v>255.6</v>
      </c>
    </row>
    <row r="339" spans="1:8" ht="18" customHeight="1">
      <c r="A339" s="1856"/>
      <c r="B339" s="1860" t="s">
        <v>302</v>
      </c>
      <c r="C339" s="1868" t="s">
        <v>303</v>
      </c>
      <c r="D339" s="1848"/>
      <c r="E339" s="334">
        <f>E326*0.35</f>
        <v>110.24100000000017</v>
      </c>
      <c r="F339" s="334">
        <f>F326*0.35</f>
        <v>44.096400000000067</v>
      </c>
      <c r="G339" s="334">
        <f>G326*0.35</f>
        <v>29.397600000000047</v>
      </c>
      <c r="H339" s="335">
        <f t="array" ref="H339">IF(SUM(E339:G339)=0,"",E339*4+F339*4+G339*9)</f>
        <v>881.92800000000136</v>
      </c>
    </row>
    <row r="340" spans="1:8" ht="18" customHeight="1">
      <c r="A340" s="1856"/>
      <c r="B340" s="1861"/>
      <c r="C340" s="1866" t="s">
        <v>249</v>
      </c>
      <c r="D340" s="1848"/>
      <c r="E340" s="335">
        <f>SUM(E341:E342)</f>
        <v>99.623999999999995</v>
      </c>
      <c r="F340" s="335">
        <f>SUM(F341:F342)</f>
        <v>31.0245</v>
      </c>
      <c r="G340" s="335">
        <f>SUM(G341:G342)</f>
        <v>6.4320000000000004</v>
      </c>
      <c r="H340" s="335">
        <f t="array" ref="H340">IF(SUM(E340:G340)=0,"",E340*4+F340*4+G340*9)</f>
        <v>580.48199999999997</v>
      </c>
    </row>
    <row r="341" spans="1:8" ht="18" customHeight="1">
      <c r="A341" s="1856"/>
      <c r="B341" s="321"/>
      <c r="C341" s="317" t="s">
        <v>314</v>
      </c>
      <c r="D341" s="318">
        <v>125</v>
      </c>
      <c r="E341" s="319">
        <v>3.75</v>
      </c>
      <c r="F341" s="319">
        <v>14.625</v>
      </c>
      <c r="G341" s="319">
        <v>4.75</v>
      </c>
      <c r="H341" s="346">
        <f t="array" ref="H341">IF(SUM(E341:G341)=0,"",E341*4+F341*4+G341*9)</f>
        <v>116.25</v>
      </c>
    </row>
    <row r="342" spans="1:8" ht="18" customHeight="1">
      <c r="A342" s="1856"/>
      <c r="B342" s="321"/>
      <c r="C342" s="317" t="s">
        <v>281</v>
      </c>
      <c r="D342" s="318">
        <v>420.5</v>
      </c>
      <c r="E342" s="319">
        <v>95.873999999999995</v>
      </c>
      <c r="F342" s="319">
        <v>16.3995</v>
      </c>
      <c r="G342" s="319">
        <v>1.6819999999999999</v>
      </c>
      <c r="H342" s="346">
        <f t="array" ref="H342">IF(SUM(E342:G342)=0,"",E342*4+F342*4+G342*9)</f>
        <v>464.23199999999997</v>
      </c>
    </row>
    <row r="343" spans="1:8" ht="18" customHeight="1">
      <c r="A343" s="1856"/>
      <c r="B343" s="294" t="s">
        <v>251</v>
      </c>
      <c r="C343" s="295" t="s">
        <v>286</v>
      </c>
      <c r="D343" s="296">
        <v>26</v>
      </c>
      <c r="E343" s="297">
        <v>15.6</v>
      </c>
      <c r="F343" s="297">
        <v>3.354000000000001</v>
      </c>
      <c r="G343" s="297">
        <v>6.11</v>
      </c>
      <c r="H343" s="298">
        <f t="array" ref="H343">IF(SUM(E343:G343)=0,"",E343*4+F343*4+G343*9)</f>
        <v>130.80600000000001</v>
      </c>
    </row>
    <row r="344" spans="1:8" ht="18" customHeight="1">
      <c r="A344" s="1841">
        <v>46233</v>
      </c>
      <c r="B344" s="1843" t="s">
        <v>248</v>
      </c>
      <c r="C344" s="1844"/>
      <c r="D344" s="1845"/>
      <c r="E344" s="289">
        <f t="array" ref="E344">H344/8</f>
        <v>306.36797142857125</v>
      </c>
      <c r="F344" s="289">
        <f t="array" ref="F344">H344/20</f>
        <v>122.54718857142851</v>
      </c>
      <c r="G344" s="289">
        <f t="array" ref="G344">H344/30</f>
        <v>81.698125714285666</v>
      </c>
      <c r="H344" s="289">
        <v>2450.94377142857</v>
      </c>
    </row>
    <row r="345" spans="1:8" ht="18" customHeight="1">
      <c r="A345" s="1856"/>
      <c r="B345" s="1846" t="s">
        <v>249</v>
      </c>
      <c r="C345" s="1847"/>
      <c r="D345" s="1848"/>
      <c r="E345" s="405">
        <f>SUM(E347:E356)</f>
        <v>340.96050000000002</v>
      </c>
      <c r="F345" s="290">
        <f>SUM(F347:F356)</f>
        <v>63.364000000000004</v>
      </c>
      <c r="G345" s="405">
        <f>SUM(G347:G356)</f>
        <v>38.380499999999998</v>
      </c>
      <c r="H345" s="291">
        <f t="array" ref="H345">SUM(E345*4+F345*4+G345*9)</f>
        <v>1962.7225000000003</v>
      </c>
    </row>
    <row r="346" spans="1:8" ht="18" customHeight="1">
      <c r="A346" s="1856"/>
      <c r="B346" s="1846" t="s">
        <v>250</v>
      </c>
      <c r="C346" s="1847"/>
      <c r="D346" s="1848"/>
      <c r="E346" s="292">
        <f t="array" ref="E346">E345*4/$H345</f>
        <v>0.69487255585035579</v>
      </c>
      <c r="F346" s="292">
        <f t="array" ref="F346">F345*4/$H345</f>
        <v>0.12913491336651003</v>
      </c>
      <c r="G346" s="292">
        <f t="array" ref="G346">G345*9/$H345</f>
        <v>0.17599253078313409</v>
      </c>
      <c r="H346" s="293" t="str">
        <f t="array" ref="H346">FIXED(ROUND(E346*10,0),0,TRUE)&amp;":"&amp;FIXED(ROUND(F346*10,0),0,TRUE)&amp;":"&amp;FIXED(ROUND(G346*10,0),0,TRUE)</f>
        <v>7:1:2</v>
      </c>
    </row>
    <row r="347" spans="1:8" ht="18" customHeight="1">
      <c r="A347" s="1856"/>
      <c r="B347" s="300" t="s">
        <v>254</v>
      </c>
      <c r="C347" s="301" t="s">
        <v>334</v>
      </c>
      <c r="D347" s="302">
        <v>90</v>
      </c>
      <c r="E347" s="303">
        <v>44.55</v>
      </c>
      <c r="F347" s="303">
        <v>6.39</v>
      </c>
      <c r="G347" s="303">
        <v>8.64</v>
      </c>
      <c r="H347" s="304">
        <f t="array" ref="H347">IF(SUM(E347:G347)=0,"",E347*4+F347*4+G347*9)</f>
        <v>281.52</v>
      </c>
    </row>
    <row r="348" spans="1:8" ht="18" customHeight="1">
      <c r="A348" s="1856"/>
      <c r="B348" s="300"/>
      <c r="C348" s="301" t="s">
        <v>338</v>
      </c>
      <c r="D348" s="302">
        <v>100</v>
      </c>
      <c r="E348" s="303">
        <v>15.7</v>
      </c>
      <c r="F348" s="303">
        <v>1.2</v>
      </c>
      <c r="G348" s="303">
        <v>0</v>
      </c>
      <c r="H348" s="304">
        <f t="array" ref="H348">IF(SUM(E348:G348)=0,"",E348*4+F348*4+G348*9)</f>
        <v>67.599999999999994</v>
      </c>
    </row>
    <row r="349" spans="1:8" ht="18" customHeight="1">
      <c r="A349" s="1856"/>
      <c r="B349" s="300"/>
      <c r="C349" s="301" t="s">
        <v>286</v>
      </c>
      <c r="D349" s="302">
        <v>26</v>
      </c>
      <c r="E349" s="303">
        <v>15.6</v>
      </c>
      <c r="F349" s="303">
        <v>3.354000000000001</v>
      </c>
      <c r="G349" s="303">
        <v>6.11</v>
      </c>
      <c r="H349" s="304">
        <f t="array" ref="H349">IF(SUM(E349:G349)=0,"",E349*4+F349*4+G349*9)</f>
        <v>130.80600000000001</v>
      </c>
    </row>
    <row r="350" spans="1:8" ht="18" customHeight="1">
      <c r="A350" s="1856"/>
      <c r="B350" s="300"/>
      <c r="C350" s="301" t="s">
        <v>320</v>
      </c>
      <c r="D350" s="302">
        <v>100</v>
      </c>
      <c r="E350" s="303">
        <v>16.2</v>
      </c>
      <c r="F350" s="303">
        <v>1.7</v>
      </c>
      <c r="G350" s="303">
        <v>10</v>
      </c>
      <c r="H350" s="304">
        <f t="array" ref="H350">IF(SUM(E350:G350)=0,"",E350*4+F350*4+G350*9)</f>
        <v>161.6</v>
      </c>
    </row>
    <row r="351" spans="1:8" ht="18" customHeight="1">
      <c r="A351" s="1856"/>
      <c r="B351" s="305"/>
      <c r="C351" s="301" t="s">
        <v>287</v>
      </c>
      <c r="D351" s="302">
        <v>200</v>
      </c>
      <c r="E351" s="303">
        <v>10</v>
      </c>
      <c r="F351" s="303">
        <v>7.6</v>
      </c>
      <c r="G351" s="303">
        <v>9</v>
      </c>
      <c r="H351" s="304">
        <v>151.4</v>
      </c>
    </row>
    <row r="352" spans="1:8" ht="18" customHeight="1">
      <c r="A352" s="1856"/>
      <c r="B352" s="306" t="s">
        <v>258</v>
      </c>
      <c r="C352" s="307" t="s">
        <v>266</v>
      </c>
      <c r="D352" s="308">
        <v>471.5</v>
      </c>
      <c r="E352" s="309">
        <v>122.1185</v>
      </c>
      <c r="F352" s="309">
        <v>12.259</v>
      </c>
      <c r="G352" s="309">
        <v>1.4145000000000001</v>
      </c>
      <c r="H352" s="310">
        <f t="array" ref="H352">IF(SUM(E352:G352)=0,"",E352*4+F352*4+G352*9)</f>
        <v>550.2405</v>
      </c>
    </row>
    <row r="353" spans="1:8" ht="18" customHeight="1">
      <c r="A353" s="1856"/>
      <c r="B353" s="306"/>
      <c r="C353" s="307" t="s">
        <v>340</v>
      </c>
      <c r="D353" s="308">
        <v>50</v>
      </c>
      <c r="E353" s="309">
        <v>0.5</v>
      </c>
      <c r="F353" s="309">
        <v>9.4499999999999993</v>
      </c>
      <c r="G353" s="309">
        <v>0.5</v>
      </c>
      <c r="H353" s="310">
        <f t="array" ref="H353">IF(SUM(E353:G353)=0,"",E353*4+F353*4+G353*9)</f>
        <v>44.3</v>
      </c>
    </row>
    <row r="354" spans="1:8" ht="18" customHeight="1">
      <c r="A354" s="1856"/>
      <c r="B354" s="316" t="s">
        <v>261</v>
      </c>
      <c r="C354" s="317" t="s">
        <v>304</v>
      </c>
      <c r="D354" s="318">
        <v>489</v>
      </c>
      <c r="E354" s="319">
        <v>111.492</v>
      </c>
      <c r="F354" s="319">
        <v>19.071000000000002</v>
      </c>
      <c r="G354" s="319">
        <v>1.956</v>
      </c>
      <c r="H354" s="346">
        <f t="array" ref="H354">IF(SUM(E354:G354)=0,"",E354*4+F354*4+G354*9)</f>
        <v>539.85600000000011</v>
      </c>
    </row>
    <row r="355" spans="1:8" ht="18" customHeight="1">
      <c r="A355" s="1856"/>
      <c r="B355" s="316"/>
      <c r="C355" s="317" t="s">
        <v>314</v>
      </c>
      <c r="D355" s="318">
        <v>20</v>
      </c>
      <c r="E355" s="319">
        <v>0.6</v>
      </c>
      <c r="F355" s="319">
        <v>2.34</v>
      </c>
      <c r="G355" s="319">
        <v>0.76</v>
      </c>
      <c r="H355" s="346">
        <f t="array" ref="H355">IF(SUM(E355:G355)=0,"",E355*4+F355*4+G355*9)</f>
        <v>18.600000000000001</v>
      </c>
    </row>
    <row r="356" spans="1:8" ht="18" customHeight="1">
      <c r="A356" s="1856"/>
      <c r="B356" s="316"/>
      <c r="C356" s="317" t="s">
        <v>315</v>
      </c>
      <c r="D356" s="318">
        <v>60</v>
      </c>
      <c r="E356" s="319">
        <v>4.2</v>
      </c>
      <c r="F356" s="319">
        <v>0</v>
      </c>
      <c r="G356" s="319">
        <v>0</v>
      </c>
      <c r="H356" s="346">
        <v>16.8</v>
      </c>
    </row>
    <row r="357" spans="1:8" ht="18" customHeight="1">
      <c r="A357" s="1841">
        <v>46234</v>
      </c>
      <c r="B357" s="1843" t="s">
        <v>248</v>
      </c>
      <c r="C357" s="1844"/>
      <c r="D357" s="1845"/>
      <c r="E357" s="289">
        <f t="array" ref="E357">H357/8</f>
        <v>290.05714285714288</v>
      </c>
      <c r="F357" s="289">
        <f t="array" ref="F357">H357/20</f>
        <v>116.02285714285715</v>
      </c>
      <c r="G357" s="289">
        <f t="array" ref="G357">H357/30</f>
        <v>77.348571428571432</v>
      </c>
      <c r="H357" s="289">
        <v>2320.457142857143</v>
      </c>
    </row>
    <row r="358" spans="1:8" ht="18" customHeight="1">
      <c r="A358" s="1856"/>
      <c r="B358" s="1846" t="s">
        <v>249</v>
      </c>
      <c r="C358" s="1847"/>
      <c r="D358" s="1848"/>
      <c r="E358" s="405">
        <f>SUM(E360:E368)</f>
        <v>436.82559999999995</v>
      </c>
      <c r="F358" s="290">
        <f>SUM(F360:F368)</f>
        <v>77.524900000000002</v>
      </c>
      <c r="G358" s="405">
        <f>SUM(G360:G368)</f>
        <v>41.077400000000004</v>
      </c>
      <c r="H358" s="291">
        <f t="array" ref="H358">SUM(E358*4+F358*4+G358*9)</f>
        <v>2427.0986000000003</v>
      </c>
    </row>
    <row r="359" spans="1:8" ht="18" customHeight="1">
      <c r="A359" s="1856"/>
      <c r="B359" s="1846" t="s">
        <v>250</v>
      </c>
      <c r="C359" s="1847"/>
      <c r="D359" s="1848"/>
      <c r="E359" s="292">
        <f t="array" ref="E359">E358*4/$H358</f>
        <v>0.71991405705561351</v>
      </c>
      <c r="F359" s="292">
        <f t="array" ref="F359">F358*4/$H358</f>
        <v>0.12776555513649093</v>
      </c>
      <c r="G359" s="292">
        <f t="array" ref="G359">G358*9/$H358</f>
        <v>0.15232038780789542</v>
      </c>
      <c r="H359" s="293" t="str">
        <f t="array" ref="H359">FIXED(ROUND(E359*10,0),0,TRUE)&amp;":"&amp;FIXED(ROUND(F359*10,0),0,TRUE)&amp;":"&amp;FIXED(ROUND(G359*10,0),0,TRUE)</f>
        <v>7:1:2</v>
      </c>
    </row>
    <row r="360" spans="1:8" ht="18" customHeight="1">
      <c r="A360" s="1856"/>
      <c r="B360" s="300" t="s">
        <v>254</v>
      </c>
      <c r="C360" s="301" t="s">
        <v>280</v>
      </c>
      <c r="D360" s="302">
        <v>25</v>
      </c>
      <c r="E360" s="303">
        <v>0.75</v>
      </c>
      <c r="F360" s="303">
        <v>2.9249999999999998</v>
      </c>
      <c r="G360" s="303">
        <v>0.95</v>
      </c>
      <c r="H360" s="304">
        <f t="array" ref="H360">IF(SUM(E360:G360)=0,"",E360*4+F360*4+G360*9)</f>
        <v>23.25</v>
      </c>
    </row>
    <row r="361" spans="1:8" ht="18" customHeight="1">
      <c r="A361" s="1856"/>
      <c r="B361" s="300"/>
      <c r="C361" s="301" t="s">
        <v>281</v>
      </c>
      <c r="D361" s="302">
        <v>420.5</v>
      </c>
      <c r="E361" s="303">
        <v>95.873999999999995</v>
      </c>
      <c r="F361" s="303">
        <v>16.3995</v>
      </c>
      <c r="G361" s="303">
        <v>1.6819999999999999</v>
      </c>
      <c r="H361" s="304">
        <f t="array" ref="H361">IF(SUM(E361:G361)=0,"",E361*4+F361*4+G361*9)</f>
        <v>464.23199999999997</v>
      </c>
    </row>
    <row r="362" spans="1:8" ht="18" customHeight="1">
      <c r="A362" s="1856"/>
      <c r="B362" s="306" t="s">
        <v>258</v>
      </c>
      <c r="C362" s="307" t="s">
        <v>266</v>
      </c>
      <c r="D362" s="308">
        <v>459</v>
      </c>
      <c r="E362" s="309">
        <v>118.881</v>
      </c>
      <c r="F362" s="309">
        <v>11.933999999999999</v>
      </c>
      <c r="G362" s="309">
        <v>1.377</v>
      </c>
      <c r="H362" s="310">
        <f t="array" ref="H362">IF(SUM(E362:G362)=0,"",E362*4+F362*4+G362*9)</f>
        <v>535.65300000000002</v>
      </c>
    </row>
    <row r="363" spans="1:8" ht="18" customHeight="1">
      <c r="A363" s="1856"/>
      <c r="B363" s="306"/>
      <c r="C363" s="307" t="s">
        <v>298</v>
      </c>
      <c r="D363" s="308">
        <v>42</v>
      </c>
      <c r="E363" s="309">
        <v>1.554</v>
      </c>
      <c r="F363" s="309">
        <v>2.8559999999999999</v>
      </c>
      <c r="G363" s="309">
        <v>3.4860000000000002</v>
      </c>
      <c r="H363" s="310">
        <f t="array" ref="H363">IF(SUM(E363:G363)=0,"",E363*4+F363*4+G363*9)</f>
        <v>49.014000000000003</v>
      </c>
    </row>
    <row r="364" spans="1:8" ht="18" customHeight="1">
      <c r="A364" s="1856"/>
      <c r="B364" s="306"/>
      <c r="C364" s="307" t="s">
        <v>315</v>
      </c>
      <c r="D364" s="308">
        <v>110.5</v>
      </c>
      <c r="E364" s="309">
        <v>7.7350000000000003</v>
      </c>
      <c r="F364" s="309">
        <v>0</v>
      </c>
      <c r="G364" s="309">
        <v>0</v>
      </c>
      <c r="H364" s="310">
        <f t="array" ref="H364">IF(SUM(E364:G364)=0,"",E364*4+F364*4+G364*9)</f>
        <v>30.94</v>
      </c>
    </row>
    <row r="365" spans="1:8" ht="18" customHeight="1">
      <c r="A365" s="1856"/>
      <c r="B365" s="294" t="s">
        <v>251</v>
      </c>
      <c r="C365" s="295" t="s">
        <v>296</v>
      </c>
      <c r="D365" s="296">
        <v>250</v>
      </c>
      <c r="E365" s="297">
        <v>27.5</v>
      </c>
      <c r="F365" s="297">
        <v>1.5</v>
      </c>
      <c r="G365" s="297">
        <v>0.25</v>
      </c>
      <c r="H365" s="298">
        <f t="array" ref="H365">IF(SUM(E365:G365)=0,"",E365*4+F365*4+G365*9)</f>
        <v>118.25</v>
      </c>
    </row>
    <row r="366" spans="1:8" ht="18" customHeight="1">
      <c r="A366" s="1856"/>
      <c r="B366" s="294"/>
      <c r="C366" s="295" t="s">
        <v>341</v>
      </c>
      <c r="D366" s="296">
        <v>50</v>
      </c>
      <c r="E366" s="297">
        <v>23.8</v>
      </c>
      <c r="F366" s="297">
        <v>2.65</v>
      </c>
      <c r="G366" s="297">
        <v>14.8</v>
      </c>
      <c r="H366" s="298">
        <f t="array" ref="H366">IF(SUM(E366:G366)=0,"",E366*4+F366*4+G366*9)</f>
        <v>239</v>
      </c>
    </row>
    <row r="367" spans="1:8" ht="18" customHeight="1">
      <c r="A367" s="1856"/>
      <c r="B367" s="316" t="s">
        <v>261</v>
      </c>
      <c r="C367" s="317" t="s">
        <v>304</v>
      </c>
      <c r="D367" s="318">
        <v>674</v>
      </c>
      <c r="E367" s="319">
        <v>153.672</v>
      </c>
      <c r="F367" s="319">
        <v>26.286000000000001</v>
      </c>
      <c r="G367" s="319">
        <v>2.6960000000000002</v>
      </c>
      <c r="H367" s="346">
        <f t="array" ref="H367">IF(SUM(E367:G367)=0,"",E367*4+F367*4+G367*9)</f>
        <v>744.096</v>
      </c>
    </row>
    <row r="368" spans="1:8" ht="18" customHeight="1">
      <c r="A368" s="1856"/>
      <c r="B368" s="316"/>
      <c r="C368" s="317" t="s">
        <v>298</v>
      </c>
      <c r="D368" s="318">
        <v>190.8</v>
      </c>
      <c r="E368" s="319">
        <v>7.0596000000000014</v>
      </c>
      <c r="F368" s="319">
        <v>12.974399999999999</v>
      </c>
      <c r="G368" s="319">
        <v>15.836399999999999</v>
      </c>
      <c r="H368" s="346">
        <f t="array" ref="H368">IF(SUM(E368:G368)=0,"",E368*4+F368*4+G368*9)</f>
        <v>222.6636</v>
      </c>
    </row>
    <row r="369" spans="1:8" ht="18" customHeight="1">
      <c r="A369" s="1841">
        <v>46235</v>
      </c>
      <c r="B369" s="1843" t="s">
        <v>248</v>
      </c>
      <c r="C369" s="1844"/>
      <c r="D369" s="1845"/>
      <c r="E369" s="289">
        <f t="array" ref="E369">H369/8</f>
        <v>290.05714285714288</v>
      </c>
      <c r="F369" s="289">
        <f t="array" ref="F369">H369/20</f>
        <v>116.02285714285715</v>
      </c>
      <c r="G369" s="289">
        <f t="array" ref="G369">H369/30</f>
        <v>77.348571428571432</v>
      </c>
      <c r="H369" s="289">
        <v>2320.457142857143</v>
      </c>
    </row>
    <row r="370" spans="1:8" ht="18" customHeight="1">
      <c r="A370" s="1856"/>
      <c r="B370" s="1846" t="s">
        <v>249</v>
      </c>
      <c r="C370" s="1847"/>
      <c r="D370" s="1848"/>
      <c r="E370" s="405">
        <f>SUM(E372:E379)</f>
        <v>263.09059999999999</v>
      </c>
      <c r="F370" s="290">
        <f>SUM(F372:F379)</f>
        <v>90.656299999999987</v>
      </c>
      <c r="G370" s="405">
        <f>SUM(G372:G379)</f>
        <v>38.6496</v>
      </c>
      <c r="H370" s="291">
        <f t="array" ref="H370">SUM(E370*4+F370*4+G370*9)</f>
        <v>1762.8339999999998</v>
      </c>
    </row>
    <row r="371" spans="1:8" ht="18" customHeight="1">
      <c r="A371" s="1856"/>
      <c r="B371" s="1846" t="s">
        <v>250</v>
      </c>
      <c r="C371" s="1847"/>
      <c r="D371" s="1848"/>
      <c r="E371" s="292">
        <f t="array" ref="E371">E370*4/$H370</f>
        <v>0.59697192134937271</v>
      </c>
      <c r="F371" s="292">
        <f t="array" ref="F371">F370*4/$H370</f>
        <v>0.20570581234534846</v>
      </c>
      <c r="G371" s="292">
        <f t="array" ref="G371">G370*9/$H370</f>
        <v>0.19732226630527891</v>
      </c>
      <c r="H371" s="293" t="str">
        <f t="array" ref="H371">FIXED(ROUND(E371*10,0),0,TRUE)&amp;":"&amp;FIXED(ROUND(F371*10,0),0,TRUE)&amp;":"&amp;FIXED(ROUND(G371*10,0),0,TRUE)</f>
        <v>6:2:2</v>
      </c>
    </row>
    <row r="372" spans="1:8" ht="18" customHeight="1">
      <c r="A372" s="1856"/>
      <c r="B372" s="300" t="s">
        <v>254</v>
      </c>
      <c r="C372" s="301" t="s">
        <v>280</v>
      </c>
      <c r="D372" s="302">
        <v>25</v>
      </c>
      <c r="E372" s="303">
        <v>0.75</v>
      </c>
      <c r="F372" s="303">
        <v>2.9249999999999998</v>
      </c>
      <c r="G372" s="303">
        <v>0.95</v>
      </c>
      <c r="H372" s="304">
        <f t="array" ref="H372">IF(SUM(E372:G372)=0,"",E372*4+F372*4+G372*9)</f>
        <v>23.25</v>
      </c>
    </row>
    <row r="373" spans="1:8" ht="18" customHeight="1">
      <c r="A373" s="1856"/>
      <c r="B373" s="300"/>
      <c r="C373" s="301" t="s">
        <v>281</v>
      </c>
      <c r="D373" s="302">
        <v>420.5</v>
      </c>
      <c r="E373" s="303">
        <v>95.873999999999995</v>
      </c>
      <c r="F373" s="303">
        <v>16.3995</v>
      </c>
      <c r="G373" s="303">
        <v>1.6819999999999999</v>
      </c>
      <c r="H373" s="304">
        <f t="array" ref="H373">IF(SUM(E373:G373)=0,"",E373*4+F373*4+G373*9)</f>
        <v>464.23199999999997</v>
      </c>
    </row>
    <row r="374" spans="1:8" ht="18" customHeight="1">
      <c r="A374" s="1856"/>
      <c r="B374" s="300"/>
      <c r="C374" s="301" t="s">
        <v>342</v>
      </c>
      <c r="D374" s="302">
        <v>250</v>
      </c>
      <c r="E374" s="303">
        <v>6.5</v>
      </c>
      <c r="F374" s="303">
        <v>9</v>
      </c>
      <c r="G374" s="303">
        <v>11</v>
      </c>
      <c r="H374" s="304">
        <f t="array" ref="H374">IF(SUM(E374:G374)=0,"",E374*4+F374*4+G374*9)</f>
        <v>161</v>
      </c>
    </row>
    <row r="375" spans="1:8" ht="18" customHeight="1">
      <c r="A375" s="1856"/>
      <c r="B375" s="306" t="s">
        <v>258</v>
      </c>
      <c r="C375" s="307" t="s">
        <v>266</v>
      </c>
      <c r="D375" s="308">
        <v>419</v>
      </c>
      <c r="E375" s="309">
        <v>108.521</v>
      </c>
      <c r="F375" s="309">
        <v>10.894</v>
      </c>
      <c r="G375" s="309">
        <v>1.2569999999999999</v>
      </c>
      <c r="H375" s="310">
        <f t="array" ref="H375">IF(SUM(E375:G375)=0,"",E375*4+F375*4+G375*9)</f>
        <v>488.97300000000001</v>
      </c>
    </row>
    <row r="376" spans="1:8" ht="18" customHeight="1">
      <c r="A376" s="1856"/>
      <c r="B376" s="306"/>
      <c r="C376" s="307" t="s">
        <v>308</v>
      </c>
      <c r="D376" s="308">
        <v>58.8</v>
      </c>
      <c r="E376" s="309">
        <v>3.6456</v>
      </c>
      <c r="F376" s="309">
        <v>9.7607999999999997</v>
      </c>
      <c r="G376" s="309">
        <v>0.70559999999999989</v>
      </c>
      <c r="H376" s="310">
        <f t="array" ref="H376">IF(SUM(E376:G376)=0,"",E376*4+F376*4+G376*9)</f>
        <v>59.975999999999999</v>
      </c>
    </row>
    <row r="377" spans="1:8" ht="18" customHeight="1">
      <c r="A377" s="1856"/>
      <c r="B377" s="306"/>
      <c r="C377" s="307" t="s">
        <v>289</v>
      </c>
      <c r="D377" s="308">
        <v>100</v>
      </c>
      <c r="E377" s="309" t="s">
        <v>46</v>
      </c>
      <c r="F377" s="309" t="s">
        <v>46</v>
      </c>
      <c r="G377" s="309" t="s">
        <v>46</v>
      </c>
      <c r="H377" s="310" t="s">
        <v>46</v>
      </c>
    </row>
    <row r="378" spans="1:8" ht="18" customHeight="1">
      <c r="A378" s="1856"/>
      <c r="B378" s="294" t="s">
        <v>251</v>
      </c>
      <c r="C378" s="295" t="s">
        <v>286</v>
      </c>
      <c r="D378" s="296">
        <v>13</v>
      </c>
      <c r="E378" s="297">
        <v>7.8</v>
      </c>
      <c r="F378" s="297">
        <v>1.677</v>
      </c>
      <c r="G378" s="297">
        <v>3.0550000000000002</v>
      </c>
      <c r="H378" s="298">
        <f t="array" ref="H378">IF(SUM(E378:G378)=0,"",E378*4+F378*4+G378*9)</f>
        <v>65.403000000000006</v>
      </c>
    </row>
    <row r="379" spans="1:8" ht="18" customHeight="1">
      <c r="A379" s="1856"/>
      <c r="B379" s="316" t="s">
        <v>261</v>
      </c>
      <c r="C379" s="317" t="s">
        <v>343</v>
      </c>
      <c r="D379" s="318" t="s">
        <v>46</v>
      </c>
      <c r="E379" s="319">
        <v>40</v>
      </c>
      <c r="F379" s="319">
        <v>40</v>
      </c>
      <c r="G379" s="319">
        <v>20</v>
      </c>
      <c r="H379" s="346">
        <v>350</v>
      </c>
    </row>
    <row r="380" spans="1:8" ht="18" customHeight="1">
      <c r="A380" s="1841">
        <v>46236</v>
      </c>
      <c r="B380" s="1843" t="s">
        <v>248</v>
      </c>
      <c r="C380" s="1844"/>
      <c r="D380" s="1845"/>
      <c r="E380" s="289">
        <f t="array" ref="E380">H380/8</f>
        <v>279.56828571428576</v>
      </c>
      <c r="F380" s="289">
        <f t="array" ref="F380">H380/20</f>
        <v>111.82731428571431</v>
      </c>
      <c r="G380" s="289">
        <f t="array" ref="G380">H380/30</f>
        <v>74.551542857142877</v>
      </c>
      <c r="H380" s="289">
        <v>2236.5462857142861</v>
      </c>
    </row>
    <row r="381" spans="1:8" ht="18" customHeight="1">
      <c r="A381" s="1856"/>
      <c r="B381" s="1846" t="s">
        <v>249</v>
      </c>
      <c r="C381" s="1847"/>
      <c r="D381" s="1848"/>
      <c r="E381" s="405">
        <f>SUM(E383:E390)</f>
        <v>357.16199999999998</v>
      </c>
      <c r="F381" s="290">
        <f>SUM(F383:F390)</f>
        <v>109.518</v>
      </c>
      <c r="G381" s="405">
        <f>SUM(G383:G390)</f>
        <v>27.459999999999997</v>
      </c>
      <c r="H381" s="291">
        <f t="array" ref="H381">SUM(E381*4+F381*4+G381*9)</f>
        <v>2113.8599999999997</v>
      </c>
    </row>
    <row r="382" spans="1:8" ht="18" customHeight="1">
      <c r="A382" s="1856"/>
      <c r="B382" s="1846" t="s">
        <v>250</v>
      </c>
      <c r="C382" s="1847"/>
      <c r="D382" s="1848"/>
      <c r="E382" s="292">
        <f t="array" ref="E382">E381*4/$H381</f>
        <v>0.67584797479492498</v>
      </c>
      <c r="F382" s="292">
        <f t="array" ref="F382">F381*4/$H381</f>
        <v>0.20723794385626298</v>
      </c>
      <c r="G382" s="292">
        <f t="array" ref="G382">G381*9/$H381</f>
        <v>0.11691408134881213</v>
      </c>
      <c r="H382" s="293" t="str">
        <f t="array" ref="H382">FIXED(ROUND(E382*10,0),0,TRUE)&amp;":"&amp;FIXED(ROUND(F382*10,0),0,TRUE)&amp;":"&amp;FIXED(ROUND(G382*10,0),0,TRUE)</f>
        <v>7:2:1</v>
      </c>
    </row>
    <row r="383" spans="1:8" ht="18" customHeight="1">
      <c r="A383" s="1856"/>
      <c r="B383" s="300" t="s">
        <v>254</v>
      </c>
      <c r="C383" s="301" t="s">
        <v>304</v>
      </c>
      <c r="D383" s="302">
        <v>431</v>
      </c>
      <c r="E383" s="303">
        <v>98.268000000000015</v>
      </c>
      <c r="F383" s="303">
        <v>16.809000000000001</v>
      </c>
      <c r="G383" s="303">
        <v>1.724</v>
      </c>
      <c r="H383" s="304">
        <f t="array" ref="H383">IF(SUM(E383:G383)=0,"",E383*4+F383*4+G383*9)</f>
        <v>475.82400000000007</v>
      </c>
    </row>
    <row r="384" spans="1:8" ht="18" customHeight="1">
      <c r="A384" s="1856"/>
      <c r="B384" s="306" t="s">
        <v>258</v>
      </c>
      <c r="C384" s="307" t="s">
        <v>266</v>
      </c>
      <c r="D384" s="308">
        <v>431.5</v>
      </c>
      <c r="E384" s="309">
        <v>111.7585</v>
      </c>
      <c r="F384" s="309">
        <v>11.218999999999999</v>
      </c>
      <c r="G384" s="309">
        <v>1.2945</v>
      </c>
      <c r="H384" s="310">
        <f t="array" ref="H384">IF(SUM(E384:G384)=0,"",E384*4+F384*4+G384*9)</f>
        <v>503.56049999999999</v>
      </c>
    </row>
    <row r="385" spans="1:8" ht="18" customHeight="1">
      <c r="A385" s="1856"/>
      <c r="B385" s="306"/>
      <c r="C385" s="307" t="s">
        <v>308</v>
      </c>
      <c r="D385" s="308">
        <v>180</v>
      </c>
      <c r="E385" s="309">
        <v>11.16</v>
      </c>
      <c r="F385" s="309">
        <v>29.88000000000001</v>
      </c>
      <c r="G385" s="309">
        <v>2.16</v>
      </c>
      <c r="H385" s="310">
        <f t="array" ref="H385">IF(SUM(E385:G385)=0,"",E385*4+F385*4+G385*9)</f>
        <v>183.60000000000002</v>
      </c>
    </row>
    <row r="386" spans="1:8" ht="18" customHeight="1">
      <c r="A386" s="1856"/>
      <c r="B386" s="294" t="s">
        <v>251</v>
      </c>
      <c r="C386" s="295" t="s">
        <v>286</v>
      </c>
      <c r="D386" s="296">
        <v>39</v>
      </c>
      <c r="E386" s="297">
        <v>23.4</v>
      </c>
      <c r="F386" s="297">
        <v>5.0310000000000006</v>
      </c>
      <c r="G386" s="297">
        <v>9.1649999999999991</v>
      </c>
      <c r="H386" s="298">
        <f t="array" ref="H386">IF(SUM(E386:G386)=0,"",E386*4+F386*4+G386*9)</f>
        <v>196.20899999999997</v>
      </c>
    </row>
    <row r="387" spans="1:8" ht="18" customHeight="1">
      <c r="A387" s="1856"/>
      <c r="B387" s="294"/>
      <c r="C387" s="295" t="s">
        <v>305</v>
      </c>
      <c r="D387" s="296">
        <v>9</v>
      </c>
      <c r="E387" s="297">
        <v>0.5</v>
      </c>
      <c r="F387" s="297">
        <v>4</v>
      </c>
      <c r="G387" s="297">
        <v>0.5</v>
      </c>
      <c r="H387" s="298">
        <v>22.5</v>
      </c>
    </row>
    <row r="388" spans="1:8" ht="18" customHeight="1">
      <c r="A388" s="1856"/>
      <c r="B388" s="316" t="s">
        <v>261</v>
      </c>
      <c r="C388" s="317" t="s">
        <v>266</v>
      </c>
      <c r="D388" s="318">
        <v>401.5</v>
      </c>
      <c r="E388" s="319">
        <v>103.9885</v>
      </c>
      <c r="F388" s="319">
        <v>10.439</v>
      </c>
      <c r="G388" s="319">
        <v>1.2044999999999999</v>
      </c>
      <c r="H388" s="346">
        <f t="array" ref="H388">IF(SUM(E388:G388)=0,"",E388*4+F388*4+G388*9)</f>
        <v>468.55050000000006</v>
      </c>
    </row>
    <row r="389" spans="1:8" ht="18" customHeight="1">
      <c r="A389" s="1856"/>
      <c r="B389" s="316"/>
      <c r="C389" s="317" t="s">
        <v>308</v>
      </c>
      <c r="D389" s="318">
        <v>100</v>
      </c>
      <c r="E389" s="319">
        <v>6.2</v>
      </c>
      <c r="F389" s="319">
        <v>16.600000000000001</v>
      </c>
      <c r="G389" s="319">
        <v>1.2</v>
      </c>
      <c r="H389" s="346">
        <f t="array" ref="H389">IF(SUM(E389:G389)=0,"",E389*4+F389*4+G389*9)</f>
        <v>102</v>
      </c>
    </row>
    <row r="390" spans="1:8" ht="18" customHeight="1">
      <c r="A390" s="1856"/>
      <c r="B390" s="316"/>
      <c r="C390" s="317" t="s">
        <v>299</v>
      </c>
      <c r="D390" s="318">
        <v>111</v>
      </c>
      <c r="E390" s="319">
        <v>1.887</v>
      </c>
      <c r="F390" s="319">
        <v>15.54</v>
      </c>
      <c r="G390" s="319">
        <v>10.212</v>
      </c>
      <c r="H390" s="346">
        <f t="array" ref="H390">IF(SUM(E390:G390)=0,"",E390*4+F390*4+G390*9)</f>
        <v>161.61599999999999</v>
      </c>
    </row>
    <row r="391" spans="1:8" ht="18" customHeight="1">
      <c r="A391" s="1867">
        <v>46237</v>
      </c>
      <c r="B391" s="1851" t="s">
        <v>295</v>
      </c>
      <c r="C391" s="1844"/>
      <c r="D391" s="1845"/>
      <c r="E391" s="333">
        <f t="array" ref="E391">H391/8</f>
        <v>314.97428571428622</v>
      </c>
      <c r="F391" s="333">
        <f t="array" ref="F391">H391/20</f>
        <v>125.98971428571448</v>
      </c>
      <c r="G391" s="333">
        <f t="array" ref="G391">H391/30</f>
        <v>83.993142857142999</v>
      </c>
      <c r="H391" s="333">
        <v>2519.7942857142898</v>
      </c>
    </row>
    <row r="392" spans="1:8" ht="18" customHeight="1">
      <c r="A392" s="1856"/>
      <c r="B392" s="1846" t="s">
        <v>249</v>
      </c>
      <c r="C392" s="1847"/>
      <c r="D392" s="1848"/>
      <c r="E392" s="405">
        <f>SUM(E394:E402)</f>
        <v>442.83700000000005</v>
      </c>
      <c r="F392" s="405">
        <f>SUM(F394:F402)</f>
        <v>91.082999999999998</v>
      </c>
      <c r="G392" s="405">
        <f>SUM(G394:G402)</f>
        <v>53.163000000000004</v>
      </c>
      <c r="H392" s="291">
        <f>SUM(E392*4+F392*4+G392*9)</f>
        <v>2614.1470000000004</v>
      </c>
    </row>
    <row r="393" spans="1:8" ht="18" customHeight="1">
      <c r="A393" s="1856"/>
      <c r="B393" s="1846" t="s">
        <v>250</v>
      </c>
      <c r="C393" s="1847"/>
      <c r="D393" s="1848"/>
      <c r="E393" s="292">
        <f t="array" ref="E393">IF(E392=0,"",E392*4/$H392)</f>
        <v>0.6776007623136725</v>
      </c>
      <c r="F393" s="292">
        <f t="array" ref="F393">IF(F392=0,"",F392*4/$H392)</f>
        <v>0.13936936216670293</v>
      </c>
      <c r="G393" s="292">
        <f t="array" ref="G393">IF(G392=0,"",G392*4/$H392)</f>
        <v>8.1346611342055355E-2</v>
      </c>
      <c r="H393" s="293" t="str">
        <f t="array" ref="H393">IF(H392=0,"",FIXED(ROUND(E393*10,0),0,TRUE)&amp;":"&amp;FIXED(ROUND(F393*10,0),0,TRUE)&amp;":"&amp;FIXED(ROUND(G393*10,0),0,TRUE))</f>
        <v>7:1:1</v>
      </c>
    </row>
    <row r="394" spans="1:8" ht="18" customHeight="1">
      <c r="A394" s="1856"/>
      <c r="B394" s="300" t="s">
        <v>254</v>
      </c>
      <c r="C394" s="301" t="s">
        <v>307</v>
      </c>
      <c r="D394" s="302">
        <v>300</v>
      </c>
      <c r="E394" s="303">
        <v>78</v>
      </c>
      <c r="F394" s="303">
        <v>22.5</v>
      </c>
      <c r="G394" s="303">
        <v>32.4</v>
      </c>
      <c r="H394" s="304">
        <f t="array" ref="H394">IF(SUM(E394:G394)=0,"",E394*4+F394*4+G394*9)</f>
        <v>693.59999999999991</v>
      </c>
    </row>
    <row r="395" spans="1:8" ht="18" customHeight="1">
      <c r="A395" s="1856"/>
      <c r="B395" s="306" t="s">
        <v>258</v>
      </c>
      <c r="C395" s="307" t="s">
        <v>266</v>
      </c>
      <c r="D395" s="308">
        <v>466</v>
      </c>
      <c r="E395" s="309">
        <v>120.694</v>
      </c>
      <c r="F395" s="309">
        <v>12.116</v>
      </c>
      <c r="G395" s="309">
        <v>1.3979999999999999</v>
      </c>
      <c r="H395" s="310">
        <f t="array" ref="H395">IF(SUM(E395:G395)=0,"",E395*4+F395*4+G395*9)</f>
        <v>543.822</v>
      </c>
    </row>
    <row r="396" spans="1:8" ht="18" customHeight="1">
      <c r="A396" s="1856"/>
      <c r="B396" s="306"/>
      <c r="C396" s="307" t="s">
        <v>314</v>
      </c>
      <c r="D396" s="308">
        <v>70</v>
      </c>
      <c r="E396" s="309">
        <v>2.1</v>
      </c>
      <c r="F396" s="309">
        <v>8.19</v>
      </c>
      <c r="G396" s="309">
        <v>2.66</v>
      </c>
      <c r="H396" s="310">
        <f t="array" ref="H396">IF(SUM(E396:G396)=0,"",E396*4+F396*4+G396*9)</f>
        <v>65.099999999999994</v>
      </c>
    </row>
    <row r="397" spans="1:8" ht="18" customHeight="1">
      <c r="A397" s="1856"/>
      <c r="B397" s="306"/>
      <c r="C397" s="307" t="s">
        <v>315</v>
      </c>
      <c r="D397" s="308">
        <v>40</v>
      </c>
      <c r="E397" s="309">
        <v>2.8</v>
      </c>
      <c r="F397" s="309">
        <v>0</v>
      </c>
      <c r="G397" s="309">
        <v>0</v>
      </c>
      <c r="H397" s="310">
        <f t="array" ref="H397">IF(SUM(E397:G397)=0,"",E397*4+F397*4+G397*9)</f>
        <v>11.2</v>
      </c>
    </row>
    <row r="398" spans="1:8" ht="18" customHeight="1">
      <c r="A398" s="1856"/>
      <c r="B398" s="294" t="s">
        <v>251</v>
      </c>
      <c r="C398" s="295" t="s">
        <v>287</v>
      </c>
      <c r="D398" s="296">
        <v>200</v>
      </c>
      <c r="E398" s="297">
        <v>10</v>
      </c>
      <c r="F398" s="297">
        <v>7.6</v>
      </c>
      <c r="G398" s="297">
        <v>9</v>
      </c>
      <c r="H398" s="538">
        <f t="array" ref="H398">IF(SUM(E398:G398)=0,"",E398*4+F398*4+G398*9)</f>
        <v>151.4</v>
      </c>
    </row>
    <row r="399" spans="1:8" ht="18" customHeight="1">
      <c r="A399" s="1856"/>
      <c r="B399" s="294"/>
      <c r="C399" s="295" t="s">
        <v>286</v>
      </c>
      <c r="D399" s="296">
        <v>13</v>
      </c>
      <c r="E399" s="297">
        <v>7.8</v>
      </c>
      <c r="F399" s="297">
        <v>1.677</v>
      </c>
      <c r="G399" s="297">
        <v>3.0550000000000002</v>
      </c>
      <c r="H399" s="538">
        <f t="array" ref="H399">IF(SUM(E399:G399)=0,"",E399*4+F399*4+G399*9)</f>
        <v>65.403000000000006</v>
      </c>
    </row>
    <row r="400" spans="1:8" ht="18" customHeight="1">
      <c r="A400" s="1856"/>
      <c r="B400" s="520" t="s">
        <v>302</v>
      </c>
      <c r="C400" s="526" t="s">
        <v>304</v>
      </c>
      <c r="D400" s="527">
        <v>925</v>
      </c>
      <c r="E400" s="528">
        <v>210.9</v>
      </c>
      <c r="F400" s="528">
        <v>36.075000000000003</v>
      </c>
      <c r="G400" s="528">
        <v>3.7</v>
      </c>
      <c r="H400" s="528">
        <f t="array" ref="H400">IF(SUM(E400:G400)=0,"",E400*4+F400*4+G400*9)</f>
        <v>1021.2</v>
      </c>
    </row>
    <row r="401" spans="1:8" ht="18" customHeight="1">
      <c r="A401" s="1856"/>
      <c r="B401" s="521"/>
      <c r="C401" s="526" t="s">
        <v>314</v>
      </c>
      <c r="D401" s="527">
        <v>25</v>
      </c>
      <c r="E401" s="528">
        <v>0.75</v>
      </c>
      <c r="F401" s="528">
        <v>2.9249999999999998</v>
      </c>
      <c r="G401" s="528">
        <v>0.95</v>
      </c>
      <c r="H401" s="528">
        <f t="array" ref="H401">IF(SUM(E401:G401)=0,"",E401*4+F401*4+G401*9)</f>
        <v>23.25</v>
      </c>
    </row>
    <row r="402" spans="1:8" ht="18" customHeight="1">
      <c r="A402" s="1856"/>
      <c r="B402" s="521"/>
      <c r="C402" s="526" t="s">
        <v>315</v>
      </c>
      <c r="D402" s="527">
        <v>139.9</v>
      </c>
      <c r="E402" s="528">
        <v>9.793000000000001</v>
      </c>
      <c r="F402" s="528">
        <v>0</v>
      </c>
      <c r="G402" s="528">
        <v>0</v>
      </c>
      <c r="H402" s="528">
        <f t="array" ref="H402">IF(SUM(E402:G402)=0,"",E402*4+F402*4+G402*9)</f>
        <v>39.172000000000004</v>
      </c>
    </row>
    <row r="403" spans="1:8" ht="18" customHeight="1">
      <c r="A403" s="1841">
        <v>46238</v>
      </c>
      <c r="B403" s="1843" t="s">
        <v>248</v>
      </c>
      <c r="C403" s="1844"/>
      <c r="D403" s="1845"/>
      <c r="E403" s="289">
        <f t="array" ref="E403">H403/8</f>
        <v>279.56828571428576</v>
      </c>
      <c r="F403" s="289">
        <f t="array" ref="F403">H403/20</f>
        <v>111.82731428571431</v>
      </c>
      <c r="G403" s="289">
        <f t="array" ref="G403">H403/30</f>
        <v>74.551542857142877</v>
      </c>
      <c r="H403" s="289">
        <v>2236.5462857142861</v>
      </c>
    </row>
    <row r="404" spans="1:8" ht="18" customHeight="1">
      <c r="A404" s="1856"/>
      <c r="B404" s="1846" t="s">
        <v>249</v>
      </c>
      <c r="C404" s="1847"/>
      <c r="D404" s="1848"/>
      <c r="E404" s="405">
        <f>SUM(E406:E413)</f>
        <v>272.661</v>
      </c>
      <c r="F404" s="290">
        <f>SUM(F406:F413)</f>
        <v>50.291000000000004</v>
      </c>
      <c r="G404" s="405">
        <f>SUM(G406:G413)</f>
        <v>24.179000000000002</v>
      </c>
      <c r="H404" s="291">
        <f t="array" ref="H404">SUM(E404*4+F404*4+G404*9)</f>
        <v>1509.4190000000001</v>
      </c>
    </row>
    <row r="405" spans="1:8" ht="18" customHeight="1">
      <c r="A405" s="1856"/>
      <c r="B405" s="1846" t="s">
        <v>250</v>
      </c>
      <c r="C405" s="1847"/>
      <c r="D405" s="1848"/>
      <c r="E405" s="292">
        <f t="array" ref="E405">E404*4/$H404</f>
        <v>0.72255881236422748</v>
      </c>
      <c r="F405" s="292">
        <f t="array" ref="F405">F404*4/$H404</f>
        <v>0.13327247106336942</v>
      </c>
      <c r="G405" s="292">
        <f t="array" ref="G405">G404*9/$H404</f>
        <v>0.14416871657240302</v>
      </c>
      <c r="H405" s="293" t="str">
        <f t="array" ref="H405">FIXED(ROUND(E405*10,0),0,TRUE)&amp;":"&amp;FIXED(ROUND(F405*10,0),0,TRUE)&amp;":"&amp;FIXED(ROUND(G405*10,0),0,TRUE)</f>
        <v>7:1:1</v>
      </c>
    </row>
    <row r="406" spans="1:8" ht="18" customHeight="1">
      <c r="A406" s="1856"/>
      <c r="B406" s="306" t="s">
        <v>258</v>
      </c>
      <c r="C406" s="307" t="s">
        <v>266</v>
      </c>
      <c r="D406" s="308">
        <v>541</v>
      </c>
      <c r="E406" s="309">
        <v>140.119</v>
      </c>
      <c r="F406" s="309">
        <v>14.066000000000001</v>
      </c>
      <c r="G406" s="309">
        <v>1.623</v>
      </c>
      <c r="H406" s="310">
        <f t="array" ref="H406">IF(SUM(E406:G406)=0,"",E406*4+F406*4+G406*9)</f>
        <v>631.34699999999998</v>
      </c>
    </row>
    <row r="407" spans="1:8" ht="18" customHeight="1">
      <c r="A407" s="1856"/>
      <c r="B407" s="306"/>
      <c r="C407" s="307" t="s">
        <v>298</v>
      </c>
      <c r="D407" s="308">
        <v>30</v>
      </c>
      <c r="E407" s="309">
        <v>1.1100000000000001</v>
      </c>
      <c r="F407" s="309">
        <v>2.04</v>
      </c>
      <c r="G407" s="309">
        <v>2.4900000000000002</v>
      </c>
      <c r="H407" s="310">
        <f t="array" ref="H407">IF(SUM(E407:G407)=0,"",E407*4+F407*4+G407*9)</f>
        <v>35.010000000000005</v>
      </c>
    </row>
    <row r="408" spans="1:8" ht="18" customHeight="1">
      <c r="A408" s="1856"/>
      <c r="B408" s="306"/>
      <c r="C408" s="307" t="s">
        <v>344</v>
      </c>
      <c r="D408" s="308">
        <v>25</v>
      </c>
      <c r="E408" s="309">
        <v>0.97499999999999998</v>
      </c>
      <c r="F408" s="309">
        <v>3.9750000000000001</v>
      </c>
      <c r="G408" s="309">
        <v>1.075</v>
      </c>
      <c r="H408" s="310">
        <f t="array" ref="H408">IF(SUM(E408:G408)=0,"",E408*4+F408*4+G408*9)</f>
        <v>29.475000000000001</v>
      </c>
    </row>
    <row r="409" spans="1:8" ht="18" customHeight="1">
      <c r="A409" s="1856"/>
      <c r="B409" s="294" t="s">
        <v>251</v>
      </c>
      <c r="C409" s="295" t="s">
        <v>287</v>
      </c>
      <c r="D409" s="296">
        <v>200</v>
      </c>
      <c r="E409" s="297">
        <v>10</v>
      </c>
      <c r="F409" s="297">
        <v>7.6</v>
      </c>
      <c r="G409" s="297">
        <v>9</v>
      </c>
      <c r="H409" s="538">
        <f t="array" ref="H409">IF(SUM(E409:G409)=0,"",E409*4+F409*4+G409*9)</f>
        <v>151.4</v>
      </c>
    </row>
    <row r="410" spans="1:8" ht="18" customHeight="1">
      <c r="A410" s="1856"/>
      <c r="B410" s="294"/>
      <c r="C410" s="295" t="s">
        <v>286</v>
      </c>
      <c r="D410" s="296">
        <v>26</v>
      </c>
      <c r="E410" s="297">
        <v>15.6</v>
      </c>
      <c r="F410" s="297">
        <v>3.354000000000001</v>
      </c>
      <c r="G410" s="297">
        <v>6.11</v>
      </c>
      <c r="H410" s="538">
        <f t="array" ref="H410">IF(SUM(E410:G410)=0,"",E410*4+F410*4+G410*9)</f>
        <v>130.80600000000001</v>
      </c>
    </row>
    <row r="411" spans="1:8" ht="18" customHeight="1">
      <c r="A411" s="1856"/>
      <c r="B411" s="294"/>
      <c r="C411" s="295" t="s">
        <v>310</v>
      </c>
      <c r="D411" s="296">
        <v>30</v>
      </c>
      <c r="E411" s="297">
        <v>2.7</v>
      </c>
      <c r="F411" s="297">
        <v>0.24</v>
      </c>
      <c r="G411" s="297">
        <v>0.03</v>
      </c>
      <c r="H411" s="538">
        <f t="array" ref="H411">IF(SUM(E411:G411)=0,"",E411*4+F411*4+G411*9)</f>
        <v>12.030000000000001</v>
      </c>
    </row>
    <row r="412" spans="1:8" ht="18" customHeight="1">
      <c r="A412" s="1856"/>
      <c r="B412" s="316" t="s">
        <v>261</v>
      </c>
      <c r="C412" s="317" t="s">
        <v>304</v>
      </c>
      <c r="D412" s="318">
        <v>444</v>
      </c>
      <c r="E412" s="319">
        <v>101.232</v>
      </c>
      <c r="F412" s="319">
        <v>17.315999999999999</v>
      </c>
      <c r="G412" s="319">
        <v>1.776</v>
      </c>
      <c r="H412" s="346">
        <f t="array" ref="H412">IF(SUM(E412:G412)=0,"",E412*4+F412*4+G412*9)</f>
        <v>490.17599999999999</v>
      </c>
    </row>
    <row r="413" spans="1:8" ht="18" customHeight="1">
      <c r="A413" s="1856"/>
      <c r="B413" s="316"/>
      <c r="C413" s="317" t="s">
        <v>298</v>
      </c>
      <c r="D413" s="318">
        <v>25</v>
      </c>
      <c r="E413" s="319">
        <v>0.92500000000000004</v>
      </c>
      <c r="F413" s="319">
        <v>1.7</v>
      </c>
      <c r="G413" s="319">
        <v>2.0750000000000002</v>
      </c>
      <c r="H413" s="346">
        <f t="array" ref="H413">IF(SUM(E413:G413)=0,"",E413*4+F413*4+G413*9)</f>
        <v>29.175000000000001</v>
      </c>
    </row>
    <row r="414" spans="1:8" ht="18" customHeight="1">
      <c r="A414" s="1849">
        <v>46239</v>
      </c>
      <c r="B414" s="1851" t="s">
        <v>295</v>
      </c>
      <c r="C414" s="1844"/>
      <c r="D414" s="1845"/>
      <c r="E414" s="333">
        <f t="array" ref="E414">H414/8</f>
        <v>304.24564285714285</v>
      </c>
      <c r="F414" s="333">
        <f t="array" ref="F414">H414/20</f>
        <v>121.69825714285714</v>
      </c>
      <c r="G414" s="333">
        <f t="array" ref="G414">H414/30</f>
        <v>81.132171428571425</v>
      </c>
      <c r="H414" s="333">
        <v>2433.9651428571428</v>
      </c>
    </row>
    <row r="415" spans="1:8" ht="18" customHeight="1">
      <c r="A415" s="1855"/>
      <c r="B415" s="1846" t="s">
        <v>249</v>
      </c>
      <c r="C415" s="1847"/>
      <c r="D415" s="1848"/>
      <c r="E415" s="405">
        <f>SUM(E417:E424)</f>
        <v>274.44010000000003</v>
      </c>
      <c r="F415" s="405">
        <f>SUM(F417:F424)</f>
        <v>77.531399999999991</v>
      </c>
      <c r="G415" s="405">
        <f>SUM(G417:G424)</f>
        <v>66.115899999999996</v>
      </c>
      <c r="H415" s="291">
        <f>SUM(E415*4+F415*4+G415*9)</f>
        <v>2002.9290999999998</v>
      </c>
    </row>
    <row r="416" spans="1:8" ht="18" customHeight="1">
      <c r="A416" s="1855"/>
      <c r="B416" s="1846" t="s">
        <v>250</v>
      </c>
      <c r="C416" s="1847"/>
      <c r="D416" s="1848"/>
      <c r="E416" s="292">
        <f t="array" ref="E416">IF(E415=0,"",E415*4/$H415)</f>
        <v>0.54807751307822139</v>
      </c>
      <c r="F416" s="292">
        <f t="array" ref="F416">IF(F415=0,"",F415*4/$H415)</f>
        <v>0.154836034885109</v>
      </c>
      <c r="G416" s="292">
        <f t="array" ref="G416">IF(G415=0,"",G415*4/$H415)</f>
        <v>0.13203842312740877</v>
      </c>
      <c r="H416" s="293" t="str">
        <f t="array" ref="H416">IF(H415=0,"",FIXED(ROUND(E416*10,0),0,TRUE)&amp;":"&amp;FIXED(ROUND(F416*10,0),0,TRUE)&amp;":"&amp;FIXED(ROUND(G416*10,0),0,TRUE))</f>
        <v>5:2:1</v>
      </c>
    </row>
    <row r="417" spans="1:8" ht="18" customHeight="1">
      <c r="A417" s="1855"/>
      <c r="B417" s="300" t="s">
        <v>254</v>
      </c>
      <c r="C417" s="301" t="s">
        <v>278</v>
      </c>
      <c r="D417" s="302">
        <v>471</v>
      </c>
      <c r="E417" s="303">
        <v>28.731000000000002</v>
      </c>
      <c r="F417" s="303">
        <v>13.659000000000001</v>
      </c>
      <c r="G417" s="303">
        <v>14.601000000000001</v>
      </c>
      <c r="H417" s="304">
        <f t="array" ref="H417">IF(SUM(E417:G417)=0,"",E417*4+F417*4+G417*9)</f>
        <v>300.96900000000005</v>
      </c>
    </row>
    <row r="418" spans="1:8" ht="18" customHeight="1">
      <c r="A418" s="1855"/>
      <c r="B418" s="306" t="s">
        <v>258</v>
      </c>
      <c r="C418" s="307" t="s">
        <v>315</v>
      </c>
      <c r="D418" s="308">
        <v>50</v>
      </c>
      <c r="E418" s="309">
        <v>3.5</v>
      </c>
      <c r="F418" s="309">
        <v>0</v>
      </c>
      <c r="G418" s="309">
        <v>0</v>
      </c>
      <c r="H418" s="310">
        <f t="array" ref="H418">IF(SUM(E418:G418)=0,"",E418*4+F418*4+G418*9)</f>
        <v>14</v>
      </c>
    </row>
    <row r="419" spans="1:8" ht="18" customHeight="1">
      <c r="A419" s="1855"/>
      <c r="B419" s="306"/>
      <c r="C419" s="307" t="s">
        <v>266</v>
      </c>
      <c r="D419" s="308">
        <v>404</v>
      </c>
      <c r="E419" s="309">
        <v>104.636</v>
      </c>
      <c r="F419" s="309">
        <v>10.504</v>
      </c>
      <c r="G419" s="309">
        <v>1.212</v>
      </c>
      <c r="H419" s="310">
        <f t="array" ref="H419">IF(SUM(E419:G419)=0,"",E419*4+F419*4+G419*9)</f>
        <v>471.46800000000002</v>
      </c>
    </row>
    <row r="420" spans="1:8" ht="18" customHeight="1">
      <c r="A420" s="1855"/>
      <c r="B420" s="306"/>
      <c r="C420" s="307" t="s">
        <v>298</v>
      </c>
      <c r="D420" s="308">
        <v>186.3</v>
      </c>
      <c r="E420" s="309">
        <v>6.8930999999999996</v>
      </c>
      <c r="F420" s="309">
        <v>12.6684</v>
      </c>
      <c r="G420" s="309">
        <v>25.462900000000001</v>
      </c>
      <c r="H420" s="310">
        <f t="array" ref="H420">IF(SUM(E420:G420)=0,"",E420*4+F420*4+G420*9)</f>
        <v>307.41210000000001</v>
      </c>
    </row>
    <row r="421" spans="1:8" ht="18" customHeight="1">
      <c r="A421" s="1855"/>
      <c r="B421" s="294" t="s">
        <v>251</v>
      </c>
      <c r="C421" s="295" t="s">
        <v>287</v>
      </c>
      <c r="D421" s="296">
        <v>200</v>
      </c>
      <c r="E421" s="297">
        <v>10</v>
      </c>
      <c r="F421" s="297">
        <v>7.6</v>
      </c>
      <c r="G421" s="297">
        <v>9</v>
      </c>
      <c r="H421" s="538">
        <f t="array" ref="H421">IF(SUM(E421:G421)=0,"",E421*4+F421*4+G421*9)</f>
        <v>151.4</v>
      </c>
    </row>
    <row r="422" spans="1:8" ht="18" customHeight="1">
      <c r="A422" s="1855"/>
      <c r="B422" s="520" t="s">
        <v>302</v>
      </c>
      <c r="C422" s="526" t="s">
        <v>266</v>
      </c>
      <c r="D422" s="527">
        <v>440</v>
      </c>
      <c r="E422" s="528">
        <v>113.96</v>
      </c>
      <c r="F422" s="528">
        <v>11.44</v>
      </c>
      <c r="G422" s="528">
        <v>1.32</v>
      </c>
      <c r="H422" s="528">
        <f t="array" ref="H422">IF(SUM(E422:G422)=0,"",E422*4+F422*4+G422*9)</f>
        <v>513.48</v>
      </c>
    </row>
    <row r="423" spans="1:8" ht="18" customHeight="1">
      <c r="A423" s="1855"/>
      <c r="B423" s="521"/>
      <c r="C423" s="526" t="s">
        <v>314</v>
      </c>
      <c r="D423" s="527">
        <v>100</v>
      </c>
      <c r="E423" s="528">
        <v>3</v>
      </c>
      <c r="F423" s="528">
        <v>11.7</v>
      </c>
      <c r="G423" s="528">
        <v>13.8</v>
      </c>
      <c r="H423" s="528">
        <f t="array" ref="H423">IF(SUM(E423:G423)=0,"",E423*4+F423*4+G423*9)</f>
        <v>183</v>
      </c>
    </row>
    <row r="424" spans="1:8" ht="18" customHeight="1">
      <c r="A424" s="1855"/>
      <c r="B424" s="521"/>
      <c r="C424" s="526" t="s">
        <v>308</v>
      </c>
      <c r="D424" s="527">
        <v>60</v>
      </c>
      <c r="E424" s="528">
        <v>3.72</v>
      </c>
      <c r="F424" s="528">
        <v>9.9600000000000009</v>
      </c>
      <c r="G424" s="528">
        <v>0.72</v>
      </c>
      <c r="H424" s="528">
        <f t="array" ref="H424">IF(SUM(E424:G424)=0,"",E424*4+F424*4+G424*9)</f>
        <v>61.2</v>
      </c>
    </row>
    <row r="425" spans="1:8" ht="18" customHeight="1">
      <c r="A425" s="1855"/>
      <c r="B425" s="521"/>
      <c r="C425" s="526" t="s">
        <v>315</v>
      </c>
      <c r="D425" s="527">
        <v>253</v>
      </c>
      <c r="E425" s="528">
        <v>17.71</v>
      </c>
      <c r="F425" s="528">
        <v>0</v>
      </c>
      <c r="G425" s="528">
        <v>0</v>
      </c>
      <c r="H425" s="528">
        <f t="array" ref="H425">IF(SUM(E425:G425)=0,"",E425*4+F425*4+G425*9)</f>
        <v>70.84</v>
      </c>
    </row>
    <row r="426" spans="1:8" ht="18" customHeight="1">
      <c r="A426" s="1841">
        <v>46240</v>
      </c>
      <c r="B426" s="1843" t="s">
        <v>248</v>
      </c>
      <c r="C426" s="1844"/>
      <c r="D426" s="1845"/>
      <c r="E426" s="289">
        <f t="array" ref="E426">H426/8</f>
        <v>279.56828571428576</v>
      </c>
      <c r="F426" s="289">
        <f t="array" ref="F426">H426/20</f>
        <v>111.82731428571431</v>
      </c>
      <c r="G426" s="289">
        <f t="array" ref="G426">H426/30</f>
        <v>74.551542857142877</v>
      </c>
      <c r="H426" s="289">
        <v>2236.5462857142861</v>
      </c>
    </row>
    <row r="427" spans="1:8" ht="18" customHeight="1">
      <c r="A427" s="1856"/>
      <c r="B427" s="1846" t="s">
        <v>249</v>
      </c>
      <c r="C427" s="1847"/>
      <c r="D427" s="1848"/>
      <c r="E427" s="405">
        <f>SUM(E429:E435)</f>
        <v>300.995</v>
      </c>
      <c r="F427" s="290">
        <f>SUM(F429:F435)</f>
        <v>61.304999999999993</v>
      </c>
      <c r="G427" s="405">
        <f>SUM(G429:G435)</f>
        <v>44.363000000000007</v>
      </c>
      <c r="H427" s="291">
        <f t="array" ref="H427">SUM(E427*4+F427*4+G427*9)</f>
        <v>1848.4670000000001</v>
      </c>
    </row>
    <row r="428" spans="1:8" ht="18" customHeight="1">
      <c r="A428" s="1856"/>
      <c r="B428" s="1846" t="s">
        <v>250</v>
      </c>
      <c r="C428" s="1847"/>
      <c r="D428" s="1848"/>
      <c r="E428" s="292">
        <f t="array" ref="E428">E427*4/$H427</f>
        <v>0.65133973178855775</v>
      </c>
      <c r="F428" s="292">
        <f t="array" ref="F428">F427*4/$H427</f>
        <v>0.13266128094253235</v>
      </c>
      <c r="G428" s="292">
        <f t="array" ref="G428">G427*9/$H427</f>
        <v>0.21599898726890987</v>
      </c>
      <c r="H428" s="293" t="str">
        <f t="array" ref="H428">FIXED(ROUND(E428*10,0),0,TRUE)&amp;":"&amp;FIXED(ROUND(F428*10,0),0,TRUE)&amp;":"&amp;FIXED(ROUND(G428*10,0),0,TRUE)</f>
        <v>7:1:2</v>
      </c>
    </row>
    <row r="429" spans="1:8" ht="18" customHeight="1">
      <c r="A429" s="1856"/>
      <c r="B429" s="300" t="s">
        <v>254</v>
      </c>
      <c r="C429" s="301" t="s">
        <v>322</v>
      </c>
      <c r="D429" s="302">
        <v>125</v>
      </c>
      <c r="E429" s="303">
        <v>49.25</v>
      </c>
      <c r="F429" s="303">
        <v>7.25</v>
      </c>
      <c r="G429" s="303">
        <v>11.25</v>
      </c>
      <c r="H429" s="304">
        <f t="array" ref="H429">IF(SUM(E429:G429)=0,"",E429*4+F429*4+G429*9)</f>
        <v>327.25</v>
      </c>
    </row>
    <row r="430" spans="1:8" ht="18" customHeight="1">
      <c r="A430" s="1856"/>
      <c r="B430" s="306" t="s">
        <v>258</v>
      </c>
      <c r="C430" s="307" t="s">
        <v>266</v>
      </c>
      <c r="D430" s="308">
        <v>459</v>
      </c>
      <c r="E430" s="309">
        <v>118.881</v>
      </c>
      <c r="F430" s="309">
        <v>11.933999999999999</v>
      </c>
      <c r="G430" s="309">
        <v>1.377</v>
      </c>
      <c r="H430" s="310">
        <f t="array" ref="H430">IF(SUM(E430:G430)=0,"",E430*4+F430*4+G430*9)</f>
        <v>535.65300000000002</v>
      </c>
    </row>
    <row r="431" spans="1:8" ht="18" customHeight="1">
      <c r="A431" s="1856"/>
      <c r="B431" s="306"/>
      <c r="C431" s="307" t="s">
        <v>298</v>
      </c>
      <c r="D431" s="308">
        <v>112</v>
      </c>
      <c r="E431" s="309">
        <v>4.1440000000000001</v>
      </c>
      <c r="F431" s="309">
        <v>7.6160000000000014</v>
      </c>
      <c r="G431" s="309">
        <v>9.2960000000000012</v>
      </c>
      <c r="H431" s="310">
        <f t="array" ref="H431">IF(SUM(E431:G431)=0,"",E431*4+F431*4+G431*9)</f>
        <v>130.70400000000001</v>
      </c>
    </row>
    <row r="432" spans="1:8" ht="18" customHeight="1">
      <c r="A432" s="1856"/>
      <c r="B432" s="294" t="s">
        <v>251</v>
      </c>
      <c r="C432" s="295" t="s">
        <v>345</v>
      </c>
      <c r="D432" s="296">
        <v>90</v>
      </c>
      <c r="E432" s="297">
        <v>9.5399999999999991</v>
      </c>
      <c r="F432" s="297">
        <v>2.34</v>
      </c>
      <c r="G432" s="297">
        <v>2.7</v>
      </c>
      <c r="H432" s="298">
        <f t="array" ref="H432">IF(SUM(E432:G432)=0,"",E432*4+F432*4+G432*9)</f>
        <v>71.819999999999993</v>
      </c>
    </row>
    <row r="433" spans="1:8" ht="18" customHeight="1">
      <c r="A433" s="1856"/>
      <c r="B433" s="294"/>
      <c r="C433" s="295" t="s">
        <v>287</v>
      </c>
      <c r="D433" s="296">
        <v>200</v>
      </c>
      <c r="E433" s="297">
        <v>10</v>
      </c>
      <c r="F433" s="297">
        <v>7.6</v>
      </c>
      <c r="G433" s="297">
        <v>9</v>
      </c>
      <c r="H433" s="298">
        <f t="array" ref="H433">IF(SUM(E433:G433)=0,"",E433*4+F433*4+G433*9)</f>
        <v>151.4</v>
      </c>
    </row>
    <row r="434" spans="1:8" ht="18" customHeight="1">
      <c r="A434" s="1856"/>
      <c r="B434" s="294"/>
      <c r="C434" s="295" t="s">
        <v>287</v>
      </c>
      <c r="D434" s="296">
        <v>200</v>
      </c>
      <c r="E434" s="297">
        <v>10</v>
      </c>
      <c r="F434" s="297">
        <v>7.6</v>
      </c>
      <c r="G434" s="297">
        <v>9</v>
      </c>
      <c r="H434" s="298">
        <f t="array" ref="H434">IF(SUM(E434:G434)=0,"",E434*4+F434*4+G434*9)</f>
        <v>151.4</v>
      </c>
    </row>
    <row r="435" spans="1:8" ht="18" customHeight="1">
      <c r="A435" s="1856"/>
      <c r="B435" s="316" t="s">
        <v>261</v>
      </c>
      <c r="C435" s="317" t="s">
        <v>304</v>
      </c>
      <c r="D435" s="318">
        <v>435</v>
      </c>
      <c r="E435" s="319">
        <v>99.18</v>
      </c>
      <c r="F435" s="319">
        <v>16.965</v>
      </c>
      <c r="G435" s="319">
        <v>1.74</v>
      </c>
      <c r="H435" s="346">
        <f t="array" ref="H435">IF(SUM(E435:G435)=0,"",E435*4+F435*4+G435*9)</f>
        <v>480.24000000000007</v>
      </c>
    </row>
    <row r="436" spans="1:8" ht="18" customHeight="1">
      <c r="A436" s="566">
        <v>46241</v>
      </c>
    </row>
    <row r="437" spans="1:8" ht="18" customHeight="1">
      <c r="A437" s="566">
        <v>46242</v>
      </c>
    </row>
    <row r="438" spans="1:8" ht="18" customHeight="1">
      <c r="A438" s="566">
        <v>46243</v>
      </c>
    </row>
    <row r="439" spans="1:8" ht="18" customHeight="1">
      <c r="A439" s="1849">
        <v>46244</v>
      </c>
      <c r="B439" s="1851" t="s">
        <v>295</v>
      </c>
      <c r="C439" s="1844"/>
      <c r="D439" s="1845"/>
      <c r="E439" s="333">
        <f t="array" ref="E439">H439/8</f>
        <v>301.45114285714294</v>
      </c>
      <c r="F439" s="333">
        <f t="array" ref="F439">H439/20</f>
        <v>120.58045714285717</v>
      </c>
      <c r="G439" s="333">
        <f t="array" ref="G439">H439/30</f>
        <v>80.386971428571456</v>
      </c>
      <c r="H439" s="333">
        <v>2411.6091428571435</v>
      </c>
    </row>
    <row r="440" spans="1:8" ht="18" customHeight="1">
      <c r="A440" s="1855"/>
      <c r="B440" s="1846" t="s">
        <v>249</v>
      </c>
      <c r="C440" s="1847"/>
      <c r="D440" s="1848"/>
      <c r="E440" s="405">
        <f>SUM(E442:E448)</f>
        <v>247.79299999999998</v>
      </c>
      <c r="F440" s="405">
        <f>SUM(F442:F448)</f>
        <v>93.915199999999999</v>
      </c>
      <c r="G440" s="405">
        <f>SUM(G442:G448)</f>
        <v>61.971000000000004</v>
      </c>
      <c r="H440" s="291">
        <f>SUM(E440*4+F440*4+G440*9)</f>
        <v>1924.5717999999999</v>
      </c>
    </row>
    <row r="441" spans="1:8" ht="18" customHeight="1">
      <c r="A441" s="1855"/>
      <c r="B441" s="1846" t="s">
        <v>250</v>
      </c>
      <c r="C441" s="1847"/>
      <c r="D441" s="1848"/>
      <c r="E441" s="292">
        <f t="array" ref="E441">IF(E440=0,"",E440*4/$H440)</f>
        <v>0.51500910488244711</v>
      </c>
      <c r="F441" s="292">
        <f t="array" ref="F441">IF(F440=0,"",F440*4/$H440)</f>
        <v>0.19519188631985568</v>
      </c>
      <c r="G441" s="292">
        <f t="array" ref="G441">IF(G440=0,"",G440*4/$H440)</f>
        <v>0.12879955946564323</v>
      </c>
      <c r="H441" s="293" t="str">
        <f t="array" ref="H441">IF(H440=0,"",FIXED(ROUND(E441*10,0),0,TRUE)&amp;":"&amp;FIXED(ROUND(F441*10,0),0,TRUE)&amp;":"&amp;FIXED(ROUND(G441*10,0),0,TRUE))</f>
        <v>5:2:1</v>
      </c>
    </row>
    <row r="442" spans="1:8" ht="18" customHeight="1">
      <c r="A442" s="1855"/>
      <c r="B442" s="300" t="s">
        <v>254</v>
      </c>
      <c r="C442" s="301" t="s">
        <v>287</v>
      </c>
      <c r="D442" s="302">
        <v>200</v>
      </c>
      <c r="E442" s="303">
        <v>10</v>
      </c>
      <c r="F442" s="303">
        <v>7.6</v>
      </c>
      <c r="G442" s="303">
        <v>9</v>
      </c>
      <c r="H442" s="304">
        <f t="array" ref="H442">IF(SUM(E442:G442)=0,"",E442*4+F442*4+G442*9)</f>
        <v>151.4</v>
      </c>
    </row>
    <row r="443" spans="1:8" ht="18" customHeight="1">
      <c r="A443" s="1855"/>
      <c r="B443" s="306" t="s">
        <v>258</v>
      </c>
      <c r="C443" s="307" t="s">
        <v>266</v>
      </c>
      <c r="D443" s="308">
        <v>359</v>
      </c>
      <c r="E443" s="309">
        <v>92.981000000000009</v>
      </c>
      <c r="F443" s="309">
        <v>9.3339999999999996</v>
      </c>
      <c r="G443" s="309">
        <v>1.077</v>
      </c>
      <c r="H443" s="310">
        <f t="array" ref="H443">IF(SUM(E443:G443)=0,"",E443*4+F443*4+G443*9)</f>
        <v>418.95300000000003</v>
      </c>
    </row>
    <row r="444" spans="1:8" ht="18" customHeight="1">
      <c r="A444" s="1855"/>
      <c r="B444" s="306"/>
      <c r="C444" s="307" t="s">
        <v>346</v>
      </c>
      <c r="D444" s="308">
        <v>89.6</v>
      </c>
      <c r="E444" s="309">
        <v>1.3439999999999999</v>
      </c>
      <c r="F444" s="309">
        <v>18.188800000000001</v>
      </c>
      <c r="G444" s="309">
        <v>5.5552000000000001</v>
      </c>
      <c r="H444" s="310">
        <f t="array" ref="H444">IF(SUM(E444:G444)=0,"",E444*4+F444*4+G444*9)</f>
        <v>128.12800000000001</v>
      </c>
    </row>
    <row r="445" spans="1:8" ht="18" customHeight="1">
      <c r="A445" s="1855"/>
      <c r="B445" s="306"/>
      <c r="C445" s="307" t="s">
        <v>330</v>
      </c>
      <c r="D445" s="308">
        <v>90.4</v>
      </c>
      <c r="E445" s="309">
        <v>2.1696</v>
      </c>
      <c r="F445" s="309">
        <v>11.9328</v>
      </c>
      <c r="G445" s="309">
        <v>33.448</v>
      </c>
      <c r="H445" s="310">
        <f t="array" ref="H445">IF(SUM(E445:G445)=0,"",E445*4+F445*4+G445*9)</f>
        <v>357.44159999999999</v>
      </c>
    </row>
    <row r="446" spans="1:8" ht="18" customHeight="1">
      <c r="A446" s="1855"/>
      <c r="B446" s="294" t="s">
        <v>251</v>
      </c>
      <c r="C446" s="295" t="s">
        <v>347</v>
      </c>
      <c r="D446" s="296">
        <v>900</v>
      </c>
      <c r="E446" s="297">
        <f>7.1*9</f>
        <v>63.9</v>
      </c>
      <c r="F446" s="297">
        <v>0</v>
      </c>
      <c r="G446" s="297">
        <v>0</v>
      </c>
      <c r="H446" s="538">
        <f t="array" ref="H446">IF(SUM(E446:G446)=0,"",E446*4+F446*4+G446*9)</f>
        <v>255.6</v>
      </c>
    </row>
    <row r="447" spans="1:8" ht="18" customHeight="1">
      <c r="A447" s="1855"/>
      <c r="B447" s="520" t="s">
        <v>302</v>
      </c>
      <c r="C447" s="526" t="s">
        <v>266</v>
      </c>
      <c r="D447" s="527">
        <v>287.60000000000002</v>
      </c>
      <c r="E447" s="528">
        <v>74.488399999999999</v>
      </c>
      <c r="F447" s="528">
        <v>7.4776000000000007</v>
      </c>
      <c r="G447" s="528">
        <v>0.86280000000000001</v>
      </c>
      <c r="H447" s="528">
        <f t="array" ref="H447">IF(SUM(E447:G447)=0,"",E447*4+F447*4+G447*9)</f>
        <v>335.62919999999997</v>
      </c>
    </row>
    <row r="448" spans="1:8" ht="18" customHeight="1">
      <c r="A448" s="1855"/>
      <c r="B448" s="521"/>
      <c r="C448" s="526" t="s">
        <v>346</v>
      </c>
      <c r="D448" s="527">
        <v>194</v>
      </c>
      <c r="E448" s="528">
        <v>2.91</v>
      </c>
      <c r="F448" s="528">
        <v>39.382000000000005</v>
      </c>
      <c r="G448" s="528">
        <v>12.027999999999999</v>
      </c>
      <c r="H448" s="528">
        <f t="array" ref="H448">IF(SUM(E448:G448)=0,"",E448*4+F448*4+G448*9)</f>
        <v>277.41999999999996</v>
      </c>
    </row>
    <row r="449" spans="1:8" ht="18" customHeight="1">
      <c r="A449" s="1841">
        <v>46245</v>
      </c>
      <c r="B449" s="1843" t="s">
        <v>248</v>
      </c>
      <c r="C449" s="1844"/>
      <c r="D449" s="1845"/>
      <c r="E449" s="289">
        <f t="array" ref="E449">H449/8</f>
        <v>279.56828571428576</v>
      </c>
      <c r="F449" s="289">
        <f t="array" ref="F449">H449/20</f>
        <v>111.82731428571431</v>
      </c>
      <c r="G449" s="289">
        <f t="array" ref="G449">H449/30</f>
        <v>74.551542857142877</v>
      </c>
      <c r="H449" s="289">
        <v>2236.5462857142861</v>
      </c>
    </row>
    <row r="450" spans="1:8" ht="18" customHeight="1">
      <c r="A450" s="1842"/>
      <c r="B450" s="1846" t="s">
        <v>249</v>
      </c>
      <c r="C450" s="1847"/>
      <c r="D450" s="1848"/>
      <c r="E450" s="405">
        <f>SUM(E452:E458)</f>
        <v>272.3725</v>
      </c>
      <c r="F450" s="405">
        <f t="shared" ref="F450:G450" si="0">SUM(F452:F458)</f>
        <v>63.779499999999999</v>
      </c>
      <c r="G450" s="405">
        <f t="shared" si="0"/>
        <v>71.228499999999997</v>
      </c>
      <c r="H450" s="291">
        <f t="array" ref="H450">SUM(E450*4+F450*4+G450*9)</f>
        <v>1985.6644999999999</v>
      </c>
    </row>
    <row r="451" spans="1:8" ht="18" customHeight="1">
      <c r="A451" s="1842"/>
      <c r="B451" s="1846" t="s">
        <v>250</v>
      </c>
      <c r="C451" s="1847"/>
      <c r="D451" s="1848"/>
      <c r="E451" s="292">
        <f t="array" ref="E451">E450*4/$H450</f>
        <v>0.54867778519483024</v>
      </c>
      <c r="F451" s="292">
        <f t="array" ref="F451">F450*4/$H450</f>
        <v>0.12847991188843835</v>
      </c>
      <c r="G451" s="292">
        <f t="array" ref="G451">G450*9/$H450</f>
        <v>0.32284230291673138</v>
      </c>
      <c r="H451" s="293" t="str">
        <f t="array" ref="H451">FIXED(ROUND(E451*10,0),0,TRUE)&amp;":"&amp;FIXED(ROUND(F451*10,0),0,TRUE)&amp;":"&amp;FIXED(ROUND(G451*10,0),0,TRUE)</f>
        <v>5:1:3</v>
      </c>
    </row>
    <row r="452" spans="1:8" ht="18" customHeight="1">
      <c r="A452" s="1842"/>
      <c r="B452" s="300" t="s">
        <v>254</v>
      </c>
      <c r="C452" s="301" t="s">
        <v>280</v>
      </c>
      <c r="D452" s="302">
        <v>25</v>
      </c>
      <c r="E452" s="303">
        <v>0.75</v>
      </c>
      <c r="F452" s="303">
        <v>2.9249999999999998</v>
      </c>
      <c r="G452" s="303">
        <v>0.95</v>
      </c>
      <c r="H452" s="304">
        <f t="array" ref="H452">IF(SUM(E452:G452)=0,"",E452*4+F452*4+G452*9)</f>
        <v>23.25</v>
      </c>
    </row>
    <row r="453" spans="1:8" ht="18" customHeight="1">
      <c r="A453" s="1842"/>
      <c r="B453" s="300"/>
      <c r="C453" s="301" t="s">
        <v>281</v>
      </c>
      <c r="D453" s="302">
        <v>420.5</v>
      </c>
      <c r="E453" s="303">
        <v>95.873999999999995</v>
      </c>
      <c r="F453" s="303">
        <v>16.3995</v>
      </c>
      <c r="G453" s="303">
        <v>1.6819999999999999</v>
      </c>
      <c r="H453" s="304">
        <f t="array" ref="H453">IF(SUM(E453:G453)=0,"",E453*4+F453*4+G453*9)</f>
        <v>464.23199999999997</v>
      </c>
    </row>
    <row r="454" spans="1:8" ht="18" customHeight="1">
      <c r="A454" s="1842"/>
      <c r="B454" s="306" t="s">
        <v>258</v>
      </c>
      <c r="C454" s="307" t="s">
        <v>266</v>
      </c>
      <c r="D454" s="308">
        <v>197.5</v>
      </c>
      <c r="E454" s="309">
        <v>51.152500000000003</v>
      </c>
      <c r="F454" s="309">
        <v>5.1349999999999998</v>
      </c>
      <c r="G454" s="309">
        <v>0.59250000000000003</v>
      </c>
      <c r="H454" s="310">
        <f t="array" ref="H454">IF(SUM(E454:G454)=0,"",E454*4+F454*4+G454*9)</f>
        <v>230.48250000000002</v>
      </c>
    </row>
    <row r="455" spans="1:8" ht="18" customHeight="1">
      <c r="A455" s="1842"/>
      <c r="B455" s="306"/>
      <c r="C455" s="307" t="s">
        <v>330</v>
      </c>
      <c r="D455" s="308">
        <v>10</v>
      </c>
      <c r="E455" s="309">
        <v>0.24</v>
      </c>
      <c r="F455" s="309">
        <v>1.32</v>
      </c>
      <c r="G455" s="309">
        <v>3.7</v>
      </c>
      <c r="H455" s="310">
        <f t="array" ref="H455">IF(SUM(E455:G455)=0,"",E455*4+F455*4+G455*9)</f>
        <v>39.540000000000006</v>
      </c>
    </row>
    <row r="456" spans="1:8" ht="18" customHeight="1">
      <c r="A456" s="1842"/>
      <c r="B456" s="294" t="s">
        <v>251</v>
      </c>
      <c r="C456" s="295" t="s">
        <v>287</v>
      </c>
      <c r="D456" s="296">
        <v>200</v>
      </c>
      <c r="E456" s="297">
        <v>10</v>
      </c>
      <c r="F456" s="297">
        <v>7.6</v>
      </c>
      <c r="G456" s="297">
        <v>9</v>
      </c>
      <c r="H456" s="298">
        <f t="array" ref="H456">IF(SUM(E456:G456)=0,"",E456*4+F456*4+G456*9)</f>
        <v>151.4</v>
      </c>
    </row>
    <row r="457" spans="1:8" ht="18" customHeight="1">
      <c r="A457" s="1842"/>
      <c r="B457" s="316" t="s">
        <v>261</v>
      </c>
      <c r="C457" s="317" t="s">
        <v>266</v>
      </c>
      <c r="D457" s="318">
        <v>428</v>
      </c>
      <c r="E457" s="319">
        <v>110.85199999999999</v>
      </c>
      <c r="F457" s="319">
        <v>11.128</v>
      </c>
      <c r="G457" s="319">
        <v>1.284</v>
      </c>
      <c r="H457" s="346">
        <f t="array" ref="H457">IF(SUM(E457:G457)=0,"",E457*4+F457*4+G457*9)</f>
        <v>499.47599999999994</v>
      </c>
    </row>
    <row r="458" spans="1:8" ht="18" customHeight="1">
      <c r="A458" s="1842"/>
      <c r="B458" s="316"/>
      <c r="C458" s="317" t="s">
        <v>330</v>
      </c>
      <c r="D458" s="318">
        <v>146</v>
      </c>
      <c r="E458" s="319">
        <v>3.5039999999999996</v>
      </c>
      <c r="F458" s="319">
        <v>19.271999999999998</v>
      </c>
      <c r="G458" s="319">
        <v>54.02</v>
      </c>
      <c r="H458" s="346">
        <v>577.28399999999999</v>
      </c>
    </row>
    <row r="459" spans="1:8" ht="18" customHeight="1">
      <c r="A459" s="1849">
        <v>46246</v>
      </c>
      <c r="B459" s="1851" t="s">
        <v>295</v>
      </c>
      <c r="C459" s="1844"/>
      <c r="D459" s="1845"/>
      <c r="E459" s="333">
        <f t="array" ref="E459">H459/8</f>
        <v>301.45114285714294</v>
      </c>
      <c r="F459" s="333">
        <f t="array" ref="F459">H459/20</f>
        <v>120.58045714285717</v>
      </c>
      <c r="G459" s="333">
        <f t="array" ref="G459">H459/30</f>
        <v>80.386971428571456</v>
      </c>
      <c r="H459" s="333">
        <v>2411.6091428571435</v>
      </c>
    </row>
    <row r="460" spans="1:8" ht="18" customHeight="1">
      <c r="A460" s="1852"/>
      <c r="B460" s="1846" t="s">
        <v>249</v>
      </c>
      <c r="C460" s="1847"/>
      <c r="D460" s="1848"/>
      <c r="E460" s="405">
        <f>SUM(E462:E466)</f>
        <v>190.03700000000001</v>
      </c>
      <c r="F460" s="405">
        <f>SUM(F462:F466)</f>
        <v>48.6646</v>
      </c>
      <c r="G460" s="405">
        <f>SUM(G462:G466)</f>
        <v>11.648200000000001</v>
      </c>
      <c r="H460" s="291">
        <f>SUM(E460*4+F460*4+G460*9)</f>
        <v>1059.6402</v>
      </c>
    </row>
    <row r="461" spans="1:8" ht="18" customHeight="1">
      <c r="A461" s="1852"/>
      <c r="B461" s="1846" t="s">
        <v>250</v>
      </c>
      <c r="C461" s="1847"/>
      <c r="D461" s="1848"/>
      <c r="E461" s="292">
        <f t="array" ref="E461">IF(E460=0,"",E460*4/$H460)</f>
        <v>0.71736425250759639</v>
      </c>
      <c r="F461" s="292">
        <f t="array" ref="F461">IF(F460=0,"",F460*4/$H460)</f>
        <v>0.18370235481817318</v>
      </c>
      <c r="G461" s="292">
        <f t="array" ref="G461">IF(G460=0,"",G460*4/$H460)</f>
        <v>4.3970396744102386E-2</v>
      </c>
      <c r="H461" s="293" t="str">
        <f t="array" ref="H461">IF(H460=0,"",FIXED(ROUND(E461*10,0),0,TRUE)&amp;":"&amp;FIXED(ROUND(F461*10,0),0,TRUE)&amp;":"&amp;FIXED(ROUND(G461*10,0),0,TRUE))</f>
        <v>7:2:0</v>
      </c>
    </row>
    <row r="462" spans="1:8" ht="18" customHeight="1">
      <c r="A462" s="1852"/>
      <c r="B462" s="306" t="s">
        <v>258</v>
      </c>
      <c r="C462" s="307" t="s">
        <v>266</v>
      </c>
      <c r="D462" s="308">
        <v>259</v>
      </c>
      <c r="E462" s="309">
        <v>67.080999999999989</v>
      </c>
      <c r="F462" s="309">
        <v>6.734</v>
      </c>
      <c r="G462" s="309">
        <v>0.77700000000000002</v>
      </c>
      <c r="H462" s="310">
        <f t="array" ref="H462">IF(SUM(E462:G462)=0,"",E462*4+F462*4+G462*9)</f>
        <v>302.25299999999993</v>
      </c>
    </row>
    <row r="463" spans="1:8" ht="18" customHeight="1">
      <c r="A463" s="1852"/>
      <c r="B463" s="306"/>
      <c r="C463" s="307" t="s">
        <v>346</v>
      </c>
      <c r="D463" s="308">
        <v>45</v>
      </c>
      <c r="E463" s="309">
        <v>0.67500000000000004</v>
      </c>
      <c r="F463" s="309">
        <v>9.1349999999999998</v>
      </c>
      <c r="G463" s="309">
        <v>2.79</v>
      </c>
      <c r="H463" s="310">
        <f t="array" ref="H463">IF(SUM(E463:G463)=0,"",E463*4+F463*4+G463*9)</f>
        <v>64.349999999999994</v>
      </c>
    </row>
    <row r="464" spans="1:8" ht="18" customHeight="1">
      <c r="A464" s="1852"/>
      <c r="B464" s="294" t="s">
        <v>251</v>
      </c>
      <c r="C464" s="295" t="s">
        <v>348</v>
      </c>
      <c r="D464" s="296">
        <v>88.9</v>
      </c>
      <c r="E464" s="297">
        <v>19.558000000000003</v>
      </c>
      <c r="F464" s="297">
        <v>1.2445999999999999</v>
      </c>
      <c r="G464" s="297">
        <v>0.17780000000000001</v>
      </c>
      <c r="H464" s="538">
        <f t="array" ref="H464">IF(SUM(E464:G464)=0,"",E464*4+F464*4+G464*9)</f>
        <v>84.810600000000008</v>
      </c>
    </row>
    <row r="465" spans="1:8" ht="18" customHeight="1">
      <c r="A465" s="1852"/>
      <c r="B465" s="520" t="s">
        <v>302</v>
      </c>
      <c r="C465" s="526" t="s">
        <v>304</v>
      </c>
      <c r="D465" s="527">
        <v>449</v>
      </c>
      <c r="E465" s="528">
        <v>102.37200000000001</v>
      </c>
      <c r="F465" s="528">
        <v>17.510999999999999</v>
      </c>
      <c r="G465" s="528">
        <v>1.7960000000000003</v>
      </c>
      <c r="H465" s="528">
        <f t="array" ref="H465">IF(SUM(E465:G465)=0,"",E465*4+F465*4+G465*9)</f>
        <v>495.69600000000003</v>
      </c>
    </row>
    <row r="466" spans="1:8" ht="18" customHeight="1">
      <c r="A466" s="1852"/>
      <c r="B466" s="521"/>
      <c r="C466" s="526" t="s">
        <v>280</v>
      </c>
      <c r="D466" s="527">
        <v>70.2</v>
      </c>
      <c r="E466" s="528">
        <v>0.35100000000000003</v>
      </c>
      <c r="F466" s="528">
        <v>14.04</v>
      </c>
      <c r="G466" s="528">
        <v>6.1074000000000002</v>
      </c>
      <c r="H466" s="528">
        <f t="array" ref="H466">IF(SUM(E466:G466)=0,"",E466*4+F466*4+G466*9)</f>
        <v>112.53059999999999</v>
      </c>
    </row>
    <row r="467" spans="1:8" ht="18" customHeight="1">
      <c r="A467" s="1852"/>
      <c r="B467" s="521"/>
      <c r="C467" s="526" t="s">
        <v>346</v>
      </c>
      <c r="D467" s="527">
        <v>31.6</v>
      </c>
      <c r="E467" s="528">
        <v>0.47400000000000003</v>
      </c>
      <c r="F467" s="528">
        <v>6.4148000000000005</v>
      </c>
      <c r="G467" s="528">
        <v>1.9592000000000001</v>
      </c>
      <c r="H467" s="528">
        <f t="array" ref="H467">IF(SUM(E467:G467)=0,"",E467*4+F467*4+G467*9)</f>
        <v>45.188000000000002</v>
      </c>
    </row>
    <row r="468" spans="1:8" ht="18" customHeight="1">
      <c r="A468" s="1852"/>
      <c r="B468" s="294" t="s">
        <v>251</v>
      </c>
      <c r="C468" s="295" t="s">
        <v>347</v>
      </c>
      <c r="D468" s="296">
        <v>900</v>
      </c>
      <c r="E468" s="297">
        <f>7.1*9</f>
        <v>63.9</v>
      </c>
      <c r="F468" s="297">
        <v>0</v>
      </c>
      <c r="G468" s="297">
        <v>0</v>
      </c>
      <c r="H468" s="538">
        <f t="array" ref="H468">IF(SUM(E468:G468)=0,"",E468*4+F468*4+G468*9)</f>
        <v>255.6</v>
      </c>
    </row>
    <row r="469" spans="1:8" ht="18" customHeight="1">
      <c r="A469" s="1841">
        <v>46247</v>
      </c>
      <c r="B469" s="1843" t="s">
        <v>248</v>
      </c>
      <c r="C469" s="1844"/>
      <c r="D469" s="1845"/>
      <c r="E469" s="289">
        <f t="array" ref="E469">H469/8</f>
        <v>279.56828571428576</v>
      </c>
      <c r="F469" s="289">
        <f t="array" ref="F469">H469/20</f>
        <v>111.82731428571431</v>
      </c>
      <c r="G469" s="289">
        <f t="array" ref="G469">H469/30</f>
        <v>74.551542857142877</v>
      </c>
      <c r="H469" s="289">
        <v>2236.5462857142861</v>
      </c>
    </row>
    <row r="470" spans="1:8" ht="18" customHeight="1">
      <c r="A470" s="1842"/>
      <c r="B470" s="1846" t="s">
        <v>249</v>
      </c>
      <c r="C470" s="1847"/>
      <c r="D470" s="1848"/>
      <c r="E470" s="405">
        <f>SUM(E472:E478)</f>
        <v>221.66099999999997</v>
      </c>
      <c r="F470" s="405">
        <f t="shared" ref="F470:G470" si="1">SUM(F472:F478)</f>
        <v>110.869</v>
      </c>
      <c r="G470" s="405">
        <f t="shared" si="1"/>
        <v>54.821999999999996</v>
      </c>
      <c r="H470" s="291">
        <f t="array" ref="H470">SUM(E470*4+F470*4+G470*9)</f>
        <v>1823.5179999999998</v>
      </c>
    </row>
    <row r="471" spans="1:8" ht="18" customHeight="1">
      <c r="A471" s="1842"/>
      <c r="B471" s="1846" t="s">
        <v>250</v>
      </c>
      <c r="C471" s="1847"/>
      <c r="D471" s="1848"/>
      <c r="E471" s="292">
        <f t="array" ref="E471">E470*4/$H470</f>
        <v>0.48622717187326914</v>
      </c>
      <c r="F471" s="292">
        <f t="array" ref="F471">F470*4/$H470</f>
        <v>0.24319803807804477</v>
      </c>
      <c r="G471" s="292">
        <f t="array" ref="G471">G470*9/$H470</f>
        <v>0.27057479004868612</v>
      </c>
      <c r="H471" s="293" t="str">
        <f t="array" ref="H471">FIXED(ROUND(E471*10,0),0,TRUE)&amp;":"&amp;FIXED(ROUND(F471*10,0),0,TRUE)&amp;":"&amp;FIXED(ROUND(G471*10,0),0,TRUE)</f>
        <v>5:2:3</v>
      </c>
    </row>
    <row r="472" spans="1:8" ht="18" customHeight="1">
      <c r="A472" s="1842"/>
      <c r="B472" s="300" t="s">
        <v>254</v>
      </c>
      <c r="C472" s="301" t="s">
        <v>349</v>
      </c>
      <c r="D472" s="302">
        <v>104</v>
      </c>
      <c r="E472" s="303">
        <v>48.7</v>
      </c>
      <c r="F472" s="303">
        <v>8.9</v>
      </c>
      <c r="G472" s="303">
        <v>3.5</v>
      </c>
      <c r="H472" s="304">
        <f t="array" ref="H472">IF(SUM(E472:G472)=0,"",E472*4+F472*4+G472*9)</f>
        <v>261.89999999999998</v>
      </c>
    </row>
    <row r="473" spans="1:8" ht="18" customHeight="1">
      <c r="A473" s="1842"/>
      <c r="B473" s="300"/>
      <c r="C473" s="301" t="s">
        <v>287</v>
      </c>
      <c r="D473" s="302">
        <v>200</v>
      </c>
      <c r="E473" s="303">
        <v>10</v>
      </c>
      <c r="F473" s="303">
        <v>7.6</v>
      </c>
      <c r="G473" s="303">
        <v>9</v>
      </c>
      <c r="H473" s="304">
        <f t="array" ref="H473">IF(SUM(E473:G473)=0,"",E473*4+F473*4+G473*9)</f>
        <v>151.4</v>
      </c>
    </row>
    <row r="474" spans="1:8" ht="18" customHeight="1">
      <c r="A474" s="1842"/>
      <c r="B474" s="306" t="s">
        <v>258</v>
      </c>
      <c r="C474" s="307" t="s">
        <v>266</v>
      </c>
      <c r="D474" s="308">
        <v>504</v>
      </c>
      <c r="E474" s="309">
        <v>130.53599999999997</v>
      </c>
      <c r="F474" s="309">
        <v>13.104000000000001</v>
      </c>
      <c r="G474" s="309">
        <v>1.5119999999999998</v>
      </c>
      <c r="H474" s="310">
        <f t="array" ref="H474">IF(SUM(E474:G474)=0,"",E474*4+F474*4+G474*9)</f>
        <v>588.16799999999989</v>
      </c>
    </row>
    <row r="475" spans="1:8" ht="18" customHeight="1">
      <c r="A475" s="1842"/>
      <c r="B475" s="306"/>
      <c r="C475" s="307" t="s">
        <v>346</v>
      </c>
      <c r="D475" s="308">
        <v>155</v>
      </c>
      <c r="E475" s="309">
        <v>2.3250000000000002</v>
      </c>
      <c r="F475" s="309">
        <v>31.465</v>
      </c>
      <c r="G475" s="309">
        <v>9.61</v>
      </c>
      <c r="H475" s="310">
        <f t="array" ref="H475">IF(SUM(E475:G475)=0,"",E475*4+F475*4+G475*9)</f>
        <v>221.64999999999998</v>
      </c>
    </row>
    <row r="476" spans="1:8" ht="18" customHeight="1">
      <c r="A476" s="1842"/>
      <c r="B476" s="316" t="s">
        <v>261</v>
      </c>
      <c r="C476" s="317" t="s">
        <v>346</v>
      </c>
      <c r="D476" s="318">
        <v>200</v>
      </c>
      <c r="E476" s="319">
        <v>3</v>
      </c>
      <c r="F476" s="319">
        <v>40.6</v>
      </c>
      <c r="G476" s="319">
        <v>12.4</v>
      </c>
      <c r="H476" s="346">
        <f t="array" ref="H476">IF(SUM(E476:G476)=0,"",E476*4+F476*4+G476*9)</f>
        <v>286</v>
      </c>
    </row>
    <row r="477" spans="1:8" ht="18" customHeight="1">
      <c r="A477" s="1842"/>
      <c r="B477" s="316"/>
      <c r="C477" s="317" t="s">
        <v>330</v>
      </c>
      <c r="D477" s="318">
        <v>50</v>
      </c>
      <c r="E477" s="319">
        <v>1.2</v>
      </c>
      <c r="F477" s="319">
        <v>6.6</v>
      </c>
      <c r="G477" s="319">
        <v>18.5</v>
      </c>
      <c r="H477" s="346">
        <f t="array" ref="H477">IF(SUM(E477:G477)=0,"",E477*4+F477*4+G477*9)</f>
        <v>197.7</v>
      </c>
    </row>
    <row r="478" spans="1:8" ht="18" customHeight="1">
      <c r="A478" s="1842"/>
      <c r="B478" s="316"/>
      <c r="C478" s="317" t="s">
        <v>266</v>
      </c>
      <c r="D478" s="318">
        <v>100</v>
      </c>
      <c r="E478" s="319">
        <v>25.9</v>
      </c>
      <c r="F478" s="319">
        <v>2.6</v>
      </c>
      <c r="G478" s="319">
        <v>0.3</v>
      </c>
      <c r="H478" s="346">
        <f t="array" ref="H478">IF(SUM(E478:G478)=0,"",E478*4+F478*4+G478*9)</f>
        <v>116.7</v>
      </c>
    </row>
    <row r="479" spans="1:8" ht="18" customHeight="1">
      <c r="A479" s="1849">
        <v>46248</v>
      </c>
      <c r="B479" s="1851" t="s">
        <v>295</v>
      </c>
      <c r="C479" s="1844"/>
      <c r="D479" s="1845"/>
      <c r="E479" s="333">
        <f t="array" ref="E479">H479/8</f>
        <v>301.45114285714294</v>
      </c>
      <c r="F479" s="333">
        <f t="array" ref="F479">H479/20</f>
        <v>120.58045714285717</v>
      </c>
      <c r="G479" s="333">
        <f t="array" ref="G479">H479/30</f>
        <v>80.386971428571456</v>
      </c>
      <c r="H479" s="333">
        <v>2411.6091428571435</v>
      </c>
    </row>
    <row r="480" spans="1:8" ht="18" customHeight="1">
      <c r="A480" s="1852"/>
      <c r="B480" s="1846" t="s">
        <v>249</v>
      </c>
      <c r="C480" s="1847"/>
      <c r="D480" s="1848"/>
      <c r="E480" s="405">
        <f>SUM(E482:E488)</f>
        <v>288.49799999999999</v>
      </c>
      <c r="F480" s="405">
        <f t="shared" ref="F480:G480" si="2">SUM(F482:F488)</f>
        <v>77.941000000000003</v>
      </c>
      <c r="G480" s="405">
        <f t="shared" si="2"/>
        <v>66.49199999999999</v>
      </c>
      <c r="H480" s="291">
        <f>SUM(E480*4+F480*4+G480*9)</f>
        <v>2064.1839999999997</v>
      </c>
    </row>
    <row r="481" spans="1:8" ht="18" customHeight="1">
      <c r="A481" s="1852"/>
      <c r="B481" s="1846" t="s">
        <v>250</v>
      </c>
      <c r="C481" s="1847"/>
      <c r="D481" s="1848"/>
      <c r="E481" s="292">
        <f t="array" ref="E481">IF(E480=0,"",E480*4/$H480)</f>
        <v>0.55905481294303228</v>
      </c>
      <c r="F481" s="292">
        <f t="array" ref="F481">IF(F480=0,"",F480*4/$H480)</f>
        <v>0.15103498525325265</v>
      </c>
      <c r="G481" s="292">
        <f t="array" ref="G481">IF(G480=0,"",G480*4/$H480)</f>
        <v>0.12884897857942895</v>
      </c>
      <c r="H481" s="293" t="str">
        <f t="array" ref="H481">IF(H480=0,"",FIXED(ROUND(E481*10,0),0,TRUE)&amp;":"&amp;FIXED(ROUND(F481*10,0),0,TRUE)&amp;":"&amp;FIXED(ROUND(G481*10,0),0,TRUE))</f>
        <v>6:2:1</v>
      </c>
    </row>
    <row r="482" spans="1:8" ht="18" customHeight="1">
      <c r="A482" s="1852"/>
      <c r="B482" s="306" t="s">
        <v>258</v>
      </c>
      <c r="C482" s="307" t="s">
        <v>266</v>
      </c>
      <c r="D482" s="308">
        <v>346</v>
      </c>
      <c r="E482" s="309">
        <v>89.61399999999999</v>
      </c>
      <c r="F482" s="309">
        <v>8.9960000000000004</v>
      </c>
      <c r="G482" s="309">
        <v>1.038</v>
      </c>
      <c r="H482" s="310">
        <f t="array" ref="H482">IF(SUM(E482:G482)=0,"",E482*4+F482*4+G482*9)</f>
        <v>403.78199999999993</v>
      </c>
    </row>
    <row r="483" spans="1:8" ht="18" customHeight="1">
      <c r="A483" s="1852"/>
      <c r="B483" s="306"/>
      <c r="C483" s="307" t="s">
        <v>346</v>
      </c>
      <c r="D483" s="308">
        <v>103</v>
      </c>
      <c r="E483" s="309">
        <v>1.5449999999999999</v>
      </c>
      <c r="F483" s="309">
        <v>20.909000000000002</v>
      </c>
      <c r="G483" s="309">
        <v>6.3860000000000001</v>
      </c>
      <c r="H483" s="310">
        <f t="array" ref="H483">IF(SUM(E483:G483)=0,"",E483*4+F483*4+G483*9)</f>
        <v>147.29000000000002</v>
      </c>
    </row>
    <row r="484" spans="1:8" ht="18" customHeight="1">
      <c r="A484" s="1852"/>
      <c r="B484" s="520" t="s">
        <v>302</v>
      </c>
      <c r="C484" s="526" t="s">
        <v>266</v>
      </c>
      <c r="D484" s="527">
        <v>356</v>
      </c>
      <c r="E484" s="528">
        <v>92.203999999999994</v>
      </c>
      <c r="F484" s="528">
        <v>9.2560000000000002</v>
      </c>
      <c r="G484" s="528">
        <v>1.0680000000000001</v>
      </c>
      <c r="H484" s="528">
        <f t="array" ref="H484">IF(SUM(E484:G484)=0,"",E484*4+F484*4+G484*9)</f>
        <v>415.452</v>
      </c>
    </row>
    <row r="485" spans="1:8" ht="18" customHeight="1">
      <c r="A485" s="1852"/>
      <c r="B485" s="521"/>
      <c r="C485" s="526" t="s">
        <v>346</v>
      </c>
      <c r="D485" s="527">
        <v>100</v>
      </c>
      <c r="E485" s="528">
        <v>1.5</v>
      </c>
      <c r="F485" s="528">
        <v>20.3</v>
      </c>
      <c r="G485" s="528">
        <v>6.2</v>
      </c>
      <c r="H485" s="528">
        <f t="array" ref="H485">IF(SUM(E485:G485)=0,"",E485*4+F485*4+G485*9)</f>
        <v>143</v>
      </c>
    </row>
    <row r="486" spans="1:8" ht="18" customHeight="1">
      <c r="A486" s="1852"/>
      <c r="B486" s="521"/>
      <c r="C486" s="526" t="s">
        <v>330</v>
      </c>
      <c r="D486" s="527">
        <v>140</v>
      </c>
      <c r="E486" s="528">
        <v>3.36</v>
      </c>
      <c r="F486" s="528">
        <v>18.48</v>
      </c>
      <c r="G486" s="528">
        <v>51.8</v>
      </c>
      <c r="H486" s="528">
        <f t="array" ref="H486">IF(SUM(E486:G486)=0,"",E486*4+F486*4+G486*9)</f>
        <v>553.55999999999995</v>
      </c>
    </row>
    <row r="487" spans="1:8" ht="18" customHeight="1">
      <c r="A487" s="1852"/>
      <c r="B487" s="294" t="s">
        <v>251</v>
      </c>
      <c r="C487" s="295" t="s">
        <v>347</v>
      </c>
      <c r="D487" s="296">
        <v>900</v>
      </c>
      <c r="E487" s="297">
        <f>7.1*9</f>
        <v>63.9</v>
      </c>
      <c r="F487" s="297">
        <v>0</v>
      </c>
      <c r="G487" s="297">
        <v>0</v>
      </c>
      <c r="H487" s="538">
        <f t="array" ref="H487">IF(SUM(E487:G487)=0,"",E487*4+F487*4+G487*9)</f>
        <v>255.6</v>
      </c>
    </row>
    <row r="488" spans="1:8" ht="18" customHeight="1">
      <c r="A488" s="1852"/>
      <c r="B488" s="294"/>
      <c r="C488" s="295" t="s">
        <v>350</v>
      </c>
      <c r="D488" s="296">
        <v>375</v>
      </c>
      <c r="E488" s="297">
        <v>36.374999999999993</v>
      </c>
      <c r="F488" s="297">
        <v>0</v>
      </c>
      <c r="G488" s="297">
        <v>0</v>
      </c>
      <c r="H488" s="538">
        <f t="array" ref="H488">IF(SUM(E488:G488)=0,"",E488*4+F488*4+G488*9)</f>
        <v>145.49999999999997</v>
      </c>
    </row>
    <row r="489" spans="1:8" ht="18" customHeight="1">
      <c r="A489" s="1841">
        <v>46249</v>
      </c>
      <c r="B489" s="1843" t="s">
        <v>248</v>
      </c>
      <c r="C489" s="1844"/>
      <c r="D489" s="1845"/>
      <c r="E489" s="289">
        <f t="array" ref="E489">H489/8</f>
        <v>279.56828571428576</v>
      </c>
      <c r="F489" s="289">
        <f t="array" ref="F489">H489/20</f>
        <v>111.82731428571431</v>
      </c>
      <c r="G489" s="289">
        <f t="array" ref="G489">H489/30</f>
        <v>74.551542857142877</v>
      </c>
      <c r="H489" s="289">
        <v>2236.5462857142861</v>
      </c>
    </row>
    <row r="490" spans="1:8" ht="18" customHeight="1">
      <c r="A490" s="1842"/>
      <c r="B490" s="1846" t="s">
        <v>249</v>
      </c>
      <c r="C490" s="1847"/>
      <c r="D490" s="1848"/>
      <c r="E490" s="405">
        <f>SUM(E492:E494)</f>
        <v>181.37350000000001</v>
      </c>
      <c r="F490" s="405">
        <f>SUM(F492:F494)</f>
        <v>21.428999999999998</v>
      </c>
      <c r="G490" s="405">
        <f>SUM(G492:G494)</f>
        <v>37.9495</v>
      </c>
      <c r="H490" s="291">
        <f t="array" ref="H490">SUM(E490*4+F490*4+G490*9)</f>
        <v>1152.7555</v>
      </c>
    </row>
    <row r="491" spans="1:8" ht="18" customHeight="1">
      <c r="A491" s="1842"/>
      <c r="B491" s="1846" t="s">
        <v>250</v>
      </c>
      <c r="C491" s="1847"/>
      <c r="D491" s="1848"/>
      <c r="E491" s="292">
        <f t="array" ref="E491">E490*4/$H490</f>
        <v>0.62935635527221523</v>
      </c>
      <c r="F491" s="292">
        <f t="array" ref="F491">F490*4/$H490</f>
        <v>7.4357485173568896E-2</v>
      </c>
      <c r="G491" s="292">
        <f t="array" ref="G491">G490*9/$H490</f>
        <v>0.29628615955421594</v>
      </c>
      <c r="H491" s="293" t="str">
        <f t="array" ref="H491">FIXED(ROUND(E491*10,0),0,TRUE)&amp;":"&amp;FIXED(ROUND(F491*10,0),0,TRUE)&amp;":"&amp;FIXED(ROUND(G491*10,0),0,TRUE)</f>
        <v>6:1:3</v>
      </c>
    </row>
    <row r="492" spans="1:8" ht="18" customHeight="1">
      <c r="A492" s="1842"/>
      <c r="B492" s="300" t="s">
        <v>254</v>
      </c>
      <c r="C492" s="301" t="s">
        <v>350</v>
      </c>
      <c r="D492" s="302">
        <v>1000</v>
      </c>
      <c r="E492" s="303">
        <v>97</v>
      </c>
      <c r="F492" s="303">
        <v>0</v>
      </c>
      <c r="G492" s="303">
        <v>0</v>
      </c>
      <c r="H492" s="304">
        <f t="array" ref="H492">IF(SUM(E492:G492)=0,"",E492*4+F492*4+G492*9)</f>
        <v>388</v>
      </c>
    </row>
    <row r="493" spans="1:8" ht="18" customHeight="1">
      <c r="A493" s="1842"/>
      <c r="B493" s="306" t="s">
        <v>258</v>
      </c>
      <c r="C493" s="307" t="s">
        <v>266</v>
      </c>
      <c r="D493" s="308">
        <v>316.5</v>
      </c>
      <c r="E493" s="309">
        <v>81.973500000000001</v>
      </c>
      <c r="F493" s="309">
        <v>8.2289999999999992</v>
      </c>
      <c r="G493" s="309">
        <v>0.94950000000000001</v>
      </c>
      <c r="H493" s="310">
        <f t="array" ref="H493">IF(SUM(E493:G493)=0,"",E493*4+F493*4+G493*9)</f>
        <v>369.35550000000001</v>
      </c>
    </row>
    <row r="494" spans="1:8" ht="18" customHeight="1">
      <c r="A494" s="1842"/>
      <c r="B494" s="306"/>
      <c r="C494" s="307" t="s">
        <v>330</v>
      </c>
      <c r="D494" s="308">
        <v>100</v>
      </c>
      <c r="E494" s="309">
        <v>2.4</v>
      </c>
      <c r="F494" s="309">
        <v>13.2</v>
      </c>
      <c r="G494" s="309">
        <v>37</v>
      </c>
      <c r="H494" s="310">
        <f t="array" ref="H494">IF(SUM(E494:G494)=0,"",E494*4+F494*4+G494*9)</f>
        <v>395.4</v>
      </c>
    </row>
    <row r="495" spans="1:8" ht="18" customHeight="1">
      <c r="A495" s="566">
        <v>46250</v>
      </c>
    </row>
    <row r="496" spans="1:8" ht="18" customHeight="1">
      <c r="A496" s="1849">
        <v>46251</v>
      </c>
      <c r="B496" s="1851" t="s">
        <v>295</v>
      </c>
      <c r="C496" s="1844"/>
      <c r="D496" s="1845"/>
      <c r="E496" s="333">
        <f t="array" ref="E496">H496/8</f>
        <v>301.45114285714294</v>
      </c>
      <c r="F496" s="333">
        <f t="array" ref="F496">H496/20</f>
        <v>120.58045714285717</v>
      </c>
      <c r="G496" s="333">
        <f t="array" ref="G496">H496/30</f>
        <v>80.386971428571456</v>
      </c>
      <c r="H496" s="333">
        <v>2411.6091428571435</v>
      </c>
    </row>
    <row r="497" spans="1:8" ht="18" customHeight="1">
      <c r="A497" s="1852"/>
      <c r="B497" s="1846" t="s">
        <v>249</v>
      </c>
      <c r="C497" s="1847"/>
      <c r="D497" s="1848"/>
      <c r="E497" s="405">
        <f>SUM(E499:E503)</f>
        <v>270.61799999999999</v>
      </c>
      <c r="F497" s="405">
        <f>SUM(F499:F503)</f>
        <v>68.619600000000005</v>
      </c>
      <c r="G497" s="405">
        <f>SUM(G499:G503)</f>
        <v>56.008400000000009</v>
      </c>
      <c r="H497" s="291">
        <f>SUM(E497*4+F497*4+G497*9)</f>
        <v>1861.0260000000001</v>
      </c>
    </row>
    <row r="498" spans="1:8" ht="18" customHeight="1">
      <c r="A498" s="1852"/>
      <c r="B498" s="1846" t="s">
        <v>250</v>
      </c>
      <c r="C498" s="1847"/>
      <c r="D498" s="1848"/>
      <c r="E498" s="292">
        <f t="array" ref="E498">IF(E497=0,"",E497*4/$H497)</f>
        <v>0.5816533460574973</v>
      </c>
      <c r="F498" s="292">
        <f t="array" ref="F498">IF(F497=0,"",F497*4/$H497)</f>
        <v>0.14748767615283184</v>
      </c>
      <c r="G498" s="292">
        <f t="array" ref="G498">IF(G497=0,"",G497*4/$H497)</f>
        <v>0.1203817679065204</v>
      </c>
      <c r="H498" s="293" t="str">
        <f t="array" ref="H498">IF(H497=0,"",FIXED(ROUND(E498*10,0),0,TRUE)&amp;":"&amp;FIXED(ROUND(F498*10,0),0,TRUE)&amp;":"&amp;FIXED(ROUND(G498*10,0),0,TRUE))</f>
        <v>6:1:1</v>
      </c>
    </row>
    <row r="499" spans="1:8" ht="18" customHeight="1">
      <c r="A499" s="1852"/>
      <c r="B499" s="300" t="s">
        <v>254</v>
      </c>
      <c r="C499" s="301" t="s">
        <v>307</v>
      </c>
      <c r="D499" s="302">
        <v>370</v>
      </c>
      <c r="E499" s="303">
        <v>96.2</v>
      </c>
      <c r="F499" s="303">
        <v>27.75</v>
      </c>
      <c r="G499" s="303">
        <v>39.960000000000008</v>
      </c>
      <c r="H499" s="304">
        <f t="array" ref="H499">IF(SUM(E499:G499)=0,"",E499*4+F499*4+G499*9)</f>
        <v>855.44</v>
      </c>
    </row>
    <row r="500" spans="1:8" ht="18" customHeight="1">
      <c r="A500" s="1852"/>
      <c r="B500" s="300"/>
      <c r="C500" s="301" t="s">
        <v>287</v>
      </c>
      <c r="D500" s="302">
        <v>200</v>
      </c>
      <c r="E500" s="303">
        <v>10</v>
      </c>
      <c r="F500" s="303">
        <v>7.6</v>
      </c>
      <c r="G500" s="303">
        <v>9</v>
      </c>
      <c r="H500" s="304">
        <f t="array" ref="H500">IF(SUM(E500:G500)=0,"",E500*4+F500*4+G500*9)</f>
        <v>151.4</v>
      </c>
    </row>
    <row r="501" spans="1:8" ht="18" customHeight="1">
      <c r="A501" s="1852"/>
      <c r="B501" s="306" t="s">
        <v>258</v>
      </c>
      <c r="C501" s="307" t="s">
        <v>266</v>
      </c>
      <c r="D501" s="308">
        <v>144</v>
      </c>
      <c r="E501" s="309">
        <v>37.295999999999999</v>
      </c>
      <c r="F501" s="309">
        <v>3.7440000000000002</v>
      </c>
      <c r="G501" s="309">
        <v>0.43199999999999994</v>
      </c>
      <c r="H501" s="310">
        <f t="array" ref="H501">IF(SUM(E501:G501)=0,"",E501*4+F501*4+G501*9)</f>
        <v>168.048</v>
      </c>
    </row>
    <row r="502" spans="1:8" ht="18" customHeight="1">
      <c r="A502" s="1852"/>
      <c r="B502" s="520" t="s">
        <v>302</v>
      </c>
      <c r="C502" s="526" t="s">
        <v>266</v>
      </c>
      <c r="D502" s="527">
        <v>486</v>
      </c>
      <c r="E502" s="528">
        <v>125.874</v>
      </c>
      <c r="F502" s="528">
        <v>12.636000000000001</v>
      </c>
      <c r="G502" s="528">
        <v>1.4579999999999997</v>
      </c>
      <c r="H502" s="528">
        <f t="array" ref="H502">IF(SUM(E502:G502)=0,"",E502*4+F502*4+G502*9)</f>
        <v>567.16199999999992</v>
      </c>
    </row>
    <row r="503" spans="1:8" ht="18" customHeight="1">
      <c r="A503" s="1852"/>
      <c r="B503" s="521"/>
      <c r="C503" s="526" t="s">
        <v>346</v>
      </c>
      <c r="D503" s="527">
        <v>83.2</v>
      </c>
      <c r="E503" s="528">
        <v>1.2480000000000002</v>
      </c>
      <c r="F503" s="528">
        <v>16.889600000000002</v>
      </c>
      <c r="G503" s="528">
        <v>5.1584000000000003</v>
      </c>
      <c r="H503" s="528">
        <f t="array" ref="H503">IF(SUM(E503:G503)=0,"",E503*4+F503*4+G503*9)</f>
        <v>118.97600000000001</v>
      </c>
    </row>
    <row r="504" spans="1:8" ht="18" customHeight="1">
      <c r="A504" s="1852"/>
      <c r="B504" s="521"/>
      <c r="C504" s="526" t="s">
        <v>330</v>
      </c>
      <c r="D504" s="527">
        <v>44</v>
      </c>
      <c r="E504" s="528">
        <v>1.056</v>
      </c>
      <c r="F504" s="528">
        <v>5.8079999999999998</v>
      </c>
      <c r="G504" s="528">
        <v>16.28</v>
      </c>
      <c r="H504" s="528">
        <f t="array" ref="H504">IF(SUM(E504:G504)=0,"",E504*4+F504*4+G504*9)</f>
        <v>173.976</v>
      </c>
    </row>
    <row r="505" spans="1:8" ht="18" customHeight="1">
      <c r="A505" s="1852"/>
      <c r="B505" s="521"/>
      <c r="C505" s="526" t="s">
        <v>315</v>
      </c>
      <c r="D505" s="527">
        <v>267</v>
      </c>
      <c r="E505" s="528">
        <v>18.690000000000001</v>
      </c>
      <c r="F505" s="528">
        <v>0</v>
      </c>
      <c r="G505" s="528">
        <v>0</v>
      </c>
      <c r="H505" s="528">
        <f t="array" ref="H505">IF(SUM(E505:G505)=0,"",E505*4+F505*4+G505*9)</f>
        <v>74.760000000000005</v>
      </c>
    </row>
    <row r="506" spans="1:8" ht="18" customHeight="1">
      <c r="A506" s="1841">
        <v>46252</v>
      </c>
      <c r="B506" s="1843" t="s">
        <v>248</v>
      </c>
      <c r="C506" s="1844"/>
      <c r="D506" s="1845"/>
      <c r="E506" s="289">
        <f t="array" ref="E506">H506/8</f>
        <v>279.56828571428576</v>
      </c>
      <c r="F506" s="289">
        <f t="array" ref="F506">H506/20</f>
        <v>111.82731428571431</v>
      </c>
      <c r="G506" s="289">
        <f t="array" ref="G506">H506/30</f>
        <v>74.551542857142877</v>
      </c>
      <c r="H506" s="289">
        <v>2236.5462857142861</v>
      </c>
    </row>
    <row r="507" spans="1:8" ht="18" customHeight="1">
      <c r="A507" s="1842"/>
      <c r="B507" s="1846" t="s">
        <v>249</v>
      </c>
      <c r="C507" s="1847"/>
      <c r="D507" s="1848"/>
      <c r="E507" s="405">
        <f>SUM(E509:E514)</f>
        <v>239.30749999999998</v>
      </c>
      <c r="F507" s="405">
        <f>SUM(F509:F514)</f>
        <v>68.744</v>
      </c>
      <c r="G507" s="405">
        <f>SUM(G509:G514)</f>
        <v>29.1965</v>
      </c>
      <c r="H507" s="291">
        <f t="array" ref="H507">SUM(E507*4+F507*4+G507*9)</f>
        <v>1494.9744999999998</v>
      </c>
    </row>
    <row r="508" spans="1:8" ht="18" customHeight="1">
      <c r="A508" s="1842"/>
      <c r="B508" s="1846" t="s">
        <v>250</v>
      </c>
      <c r="C508" s="1847"/>
      <c r="D508" s="1848"/>
      <c r="E508" s="292">
        <f t="array" ref="E508">E507*4/$H507</f>
        <v>0.64029854689829158</v>
      </c>
      <c r="F508" s="292">
        <f t="array" ref="F508">F507*4/$H507</f>
        <v>0.18393357211109623</v>
      </c>
      <c r="G508" s="292">
        <f t="array" ref="G508">G507*9/$H507</f>
        <v>0.17576788099061225</v>
      </c>
      <c r="H508" s="293" t="str">
        <f t="array" ref="H508">FIXED(ROUND(E508*10,0),0,TRUE)&amp;":"&amp;FIXED(ROUND(F508*10,0),0,TRUE)&amp;":"&amp;FIXED(ROUND(G508*10,0),0,TRUE)</f>
        <v>6:2:2</v>
      </c>
    </row>
    <row r="509" spans="1:8" ht="18" customHeight="1">
      <c r="A509" s="1842"/>
      <c r="B509" s="300" t="s">
        <v>254</v>
      </c>
      <c r="C509" s="301" t="s">
        <v>308</v>
      </c>
      <c r="D509" s="302">
        <v>68</v>
      </c>
      <c r="E509" s="303">
        <v>4.2160000000000002</v>
      </c>
      <c r="F509" s="303">
        <v>11.288000000000002</v>
      </c>
      <c r="G509" s="303">
        <v>0.81599999999999995</v>
      </c>
      <c r="H509" s="304">
        <f t="array" ref="H509">IF(SUM(E509:G509)=0,"",E509*4+F509*4+G509*9)</f>
        <v>69.36</v>
      </c>
    </row>
    <row r="510" spans="1:8" ht="18" customHeight="1">
      <c r="A510" s="1842"/>
      <c r="B510" s="306" t="s">
        <v>258</v>
      </c>
      <c r="C510" s="307" t="s">
        <v>266</v>
      </c>
      <c r="D510" s="308">
        <v>367.5</v>
      </c>
      <c r="E510" s="309">
        <v>95.182500000000005</v>
      </c>
      <c r="F510" s="309">
        <v>9.5549999999999997</v>
      </c>
      <c r="G510" s="309">
        <v>1.1025</v>
      </c>
      <c r="H510" s="310">
        <f t="array" ref="H510">IF(SUM(E510:G510)=0,"",E510*4+F510*4+G510*9)</f>
        <v>428.87250000000006</v>
      </c>
    </row>
    <row r="511" spans="1:8" ht="18" customHeight="1">
      <c r="A511" s="1842"/>
      <c r="B511" s="306"/>
      <c r="C511" s="307" t="s">
        <v>346</v>
      </c>
      <c r="D511" s="308">
        <v>90</v>
      </c>
      <c r="E511" s="309">
        <v>1.35</v>
      </c>
      <c r="F511" s="309">
        <v>18.27</v>
      </c>
      <c r="G511" s="309">
        <v>5.58</v>
      </c>
      <c r="H511" s="310">
        <f t="array" ref="H511">IF(SUM(E511:G511)=0,"",E511*4+F511*4+G511*9)</f>
        <v>128.69999999999999</v>
      </c>
    </row>
    <row r="512" spans="1:8" ht="18" customHeight="1">
      <c r="A512" s="1842"/>
      <c r="B512" s="316" t="s">
        <v>261</v>
      </c>
      <c r="C512" s="317" t="s">
        <v>266</v>
      </c>
      <c r="D512" s="318">
        <v>476</v>
      </c>
      <c r="E512" s="319">
        <v>123.28399999999999</v>
      </c>
      <c r="F512" s="319">
        <v>12.376000000000001</v>
      </c>
      <c r="G512" s="319">
        <v>16.428000000000001</v>
      </c>
      <c r="H512" s="346">
        <f t="array" ref="H512">IF(SUM(E512:G512)=0,"",E512*4+F512*4+G512*9)</f>
        <v>690.49199999999996</v>
      </c>
    </row>
    <row r="513" spans="1:8" ht="18" customHeight="1">
      <c r="A513" s="1842"/>
      <c r="B513" s="316"/>
      <c r="C513" s="317" t="s">
        <v>346</v>
      </c>
      <c r="D513" s="318">
        <v>85</v>
      </c>
      <c r="E513" s="319">
        <v>1.2749999999999999</v>
      </c>
      <c r="F513" s="319">
        <v>17.254999999999999</v>
      </c>
      <c r="G513" s="319">
        <v>5.27</v>
      </c>
      <c r="H513" s="346">
        <f t="array" ref="H513">IF(SUM(E513:G513)=0,"",E513*4+F513*4+G513*9)</f>
        <v>121.54999999999998</v>
      </c>
    </row>
    <row r="514" spans="1:8" ht="18" customHeight="1">
      <c r="A514" s="1842"/>
      <c r="B514" s="316"/>
      <c r="C514" s="317" t="s">
        <v>315</v>
      </c>
      <c r="D514" s="318">
        <v>200</v>
      </c>
      <c r="E514" s="319">
        <v>14</v>
      </c>
      <c r="F514" s="319">
        <v>0</v>
      </c>
      <c r="G514" s="319">
        <v>0</v>
      </c>
      <c r="H514" s="346">
        <f t="array" ref="H514">IF(SUM(E514:G514)=0,"",E514*4+F514*4+G514*9)</f>
        <v>56</v>
      </c>
    </row>
    <row r="515" spans="1:8" ht="18" customHeight="1">
      <c r="A515" s="1842"/>
      <c r="B515" s="294" t="s">
        <v>251</v>
      </c>
      <c r="C515" s="295" t="s">
        <v>346</v>
      </c>
      <c r="D515" s="296">
        <v>60</v>
      </c>
      <c r="E515" s="297">
        <v>0.9</v>
      </c>
      <c r="F515" s="297">
        <v>12.18</v>
      </c>
      <c r="G515" s="297">
        <v>3.72</v>
      </c>
      <c r="H515" s="538">
        <f t="array" ref="H515">IF(SUM(E515:G515)=0,"",E515*4+F515*4+G515*9)</f>
        <v>85.800000000000011</v>
      </c>
    </row>
    <row r="516" spans="1:8" ht="18" customHeight="1">
      <c r="A516" s="1849">
        <v>46253</v>
      </c>
      <c r="B516" s="1851" t="s">
        <v>295</v>
      </c>
      <c r="C516" s="1844"/>
      <c r="D516" s="1845"/>
      <c r="E516" s="333">
        <f t="array" ref="E516">H516/8</f>
        <v>301.45114285714294</v>
      </c>
      <c r="F516" s="333">
        <f t="array" ref="F516">H516/20</f>
        <v>120.58045714285717</v>
      </c>
      <c r="G516" s="333">
        <f t="array" ref="G516">H516/30</f>
        <v>80.386971428571456</v>
      </c>
      <c r="H516" s="333">
        <v>2411.6091428571435</v>
      </c>
    </row>
    <row r="517" spans="1:8" ht="18" customHeight="1">
      <c r="A517" s="1852"/>
      <c r="B517" s="1846" t="s">
        <v>249</v>
      </c>
      <c r="C517" s="1847"/>
      <c r="D517" s="1848"/>
      <c r="E517" s="405">
        <f>SUM(E519:E523)</f>
        <v>250.14439999999999</v>
      </c>
      <c r="F517" s="405">
        <f>SUM(F519:F523)</f>
        <v>48.765600000000006</v>
      </c>
      <c r="G517" s="405">
        <f>SUM(G519:G523)</f>
        <v>15.338799999999999</v>
      </c>
      <c r="H517" s="291">
        <f>SUM(E517*4+F517*4+G517*9)</f>
        <v>1333.6891999999998</v>
      </c>
    </row>
    <row r="518" spans="1:8" ht="18" customHeight="1">
      <c r="A518" s="1852"/>
      <c r="B518" s="1846" t="s">
        <v>250</v>
      </c>
      <c r="C518" s="1847"/>
      <c r="D518" s="1848"/>
      <c r="E518" s="292">
        <f t="array" ref="E518">IF(E517=0,"",E517*4/$H517)</f>
        <v>0.75023296282222285</v>
      </c>
      <c r="F518" s="292">
        <f t="array" ref="F518">IF(F517=0,"",F517*4/$H517)</f>
        <v>0.14625776380284106</v>
      </c>
      <c r="G518" s="292">
        <f t="array" ref="G518">IF(G517=0,"",G517*4/$H517)</f>
        <v>4.6004121499971663E-2</v>
      </c>
      <c r="H518" s="293" t="str">
        <f t="array" ref="H518">IF(H517=0,"",FIXED(ROUND(E518*10,0),0,TRUE)&amp;":"&amp;FIXED(ROUND(F518*10,0),0,TRUE)&amp;":"&amp;FIXED(ROUND(G518*10,0),0,TRUE))</f>
        <v>8:1:0</v>
      </c>
    </row>
    <row r="519" spans="1:8" ht="18" customHeight="1">
      <c r="A519" s="1852"/>
      <c r="B519" s="300" t="s">
        <v>254</v>
      </c>
      <c r="C519" s="301" t="s">
        <v>350</v>
      </c>
      <c r="D519" s="302">
        <v>1000</v>
      </c>
      <c r="E519" s="303">
        <v>97</v>
      </c>
      <c r="F519" s="303">
        <v>0</v>
      </c>
      <c r="G519" s="303">
        <v>0</v>
      </c>
      <c r="H519" s="304">
        <f t="array" ref="H519">IF(SUM(E519:G519)=0,"",E519*4+F519*4+G519*9)</f>
        <v>388</v>
      </c>
    </row>
    <row r="520" spans="1:8" ht="18" customHeight="1">
      <c r="A520" s="1852"/>
      <c r="B520" s="306" t="s">
        <v>258</v>
      </c>
      <c r="C520" s="307" t="s">
        <v>266</v>
      </c>
      <c r="D520" s="308">
        <v>265.10000000000002</v>
      </c>
      <c r="E520" s="309">
        <v>68.660899999999998</v>
      </c>
      <c r="F520" s="309">
        <v>6.8926000000000007</v>
      </c>
      <c r="G520" s="309">
        <v>0.79530000000000001</v>
      </c>
      <c r="H520" s="310">
        <f t="array" ref="H520">IF(SUM(E520:G520)=0,"",E520*4+F520*4+G520*9)</f>
        <v>309.37169999999998</v>
      </c>
    </row>
    <row r="521" spans="1:8" ht="18" customHeight="1">
      <c r="A521" s="1852"/>
      <c r="B521" s="575"/>
      <c r="C521" s="307" t="s">
        <v>346</v>
      </c>
      <c r="D521" s="308">
        <v>38</v>
      </c>
      <c r="E521" s="309">
        <v>0.56999999999999995</v>
      </c>
      <c r="F521" s="309">
        <v>7.7139999999999995</v>
      </c>
      <c r="G521" s="309">
        <v>2.3559999999999999</v>
      </c>
      <c r="H521" s="310">
        <f t="array" ref="H521">IF(SUM(E521:G521)=0,"",E521*4+F521*4+G521*9)</f>
        <v>54.339999999999996</v>
      </c>
    </row>
    <row r="522" spans="1:8" ht="18" customHeight="1">
      <c r="A522" s="1852"/>
      <c r="B522" s="520" t="s">
        <v>302</v>
      </c>
      <c r="C522" s="526" t="s">
        <v>266</v>
      </c>
      <c r="D522" s="527">
        <v>321.5</v>
      </c>
      <c r="E522" s="528">
        <v>83.268500000000003</v>
      </c>
      <c r="F522" s="528">
        <v>8.359</v>
      </c>
      <c r="G522" s="528">
        <v>0.96450000000000002</v>
      </c>
      <c r="H522" s="528">
        <f t="array" ref="H522">IF(SUM(E522:G522)=0,"",E522*4+F522*4+G522*9)</f>
        <v>375.19049999999999</v>
      </c>
    </row>
    <row r="523" spans="1:8" ht="18" customHeight="1">
      <c r="A523" s="1852"/>
      <c r="B523" s="521"/>
      <c r="C523" s="526" t="s">
        <v>280</v>
      </c>
      <c r="D523" s="527">
        <v>129</v>
      </c>
      <c r="E523" s="528">
        <v>0.64500000000000002</v>
      </c>
      <c r="F523" s="528">
        <v>25.8</v>
      </c>
      <c r="G523" s="528">
        <v>11.222999999999999</v>
      </c>
      <c r="H523" s="528">
        <f t="array" ref="H523">IF(SUM(E523:G523)=0,"",E523*4+F523*4+G523*9)</f>
        <v>206.78699999999998</v>
      </c>
    </row>
    <row r="524" spans="1:8" ht="18" customHeight="1">
      <c r="A524" s="1852"/>
      <c r="B524" s="521"/>
      <c r="C524" s="526" t="s">
        <v>346</v>
      </c>
      <c r="D524" s="527">
        <v>48.5</v>
      </c>
      <c r="E524" s="528">
        <v>0.72750000000000004</v>
      </c>
      <c r="F524" s="528">
        <v>9.8455000000000013</v>
      </c>
      <c r="G524" s="528">
        <v>3.0069999999999997</v>
      </c>
      <c r="H524" s="528">
        <f t="array" ref="H524">IF(SUM(E524:G524)=0,"",E524*4+F524*4+G524*9)</f>
        <v>69.35499999999999</v>
      </c>
    </row>
    <row r="525" spans="1:8" ht="18" customHeight="1">
      <c r="A525" s="1852"/>
      <c r="B525" s="521"/>
      <c r="C525" s="526" t="s">
        <v>315</v>
      </c>
      <c r="D525" s="527">
        <v>100</v>
      </c>
      <c r="E525" s="528">
        <v>7</v>
      </c>
      <c r="F525" s="528">
        <v>0</v>
      </c>
      <c r="G525" s="528">
        <v>0</v>
      </c>
      <c r="H525" s="528">
        <f t="array" ref="H525">IF(SUM(E525:G525)=0,"",E525*4+F525*4+G525*9)</f>
        <v>28</v>
      </c>
    </row>
    <row r="526" spans="1:8" ht="18" customHeight="1">
      <c r="A526" s="566">
        <v>46254</v>
      </c>
      <c r="B526" s="582"/>
      <c r="C526" s="582"/>
      <c r="D526" s="582"/>
      <c r="E526" s="582"/>
      <c r="F526" s="582"/>
      <c r="G526" s="582"/>
      <c r="H526" s="582"/>
    </row>
    <row r="527" spans="1:8" ht="18" customHeight="1">
      <c r="A527" s="566">
        <v>46255</v>
      </c>
      <c r="B527" s="582"/>
      <c r="C527" s="582"/>
      <c r="D527" s="582"/>
      <c r="E527" s="582"/>
      <c r="F527" s="582"/>
      <c r="G527" s="582"/>
      <c r="H527" s="582"/>
    </row>
    <row r="528" spans="1:8" ht="18" customHeight="1">
      <c r="A528" s="566">
        <v>46256</v>
      </c>
      <c r="B528" s="582"/>
      <c r="C528" s="582"/>
      <c r="D528" s="582"/>
      <c r="E528" s="582"/>
      <c r="F528" s="582"/>
      <c r="G528" s="582"/>
      <c r="H528" s="582"/>
    </row>
    <row r="529" spans="1:8" ht="18" customHeight="1">
      <c r="A529" s="566">
        <v>46257</v>
      </c>
      <c r="B529" s="582"/>
      <c r="C529" s="582"/>
      <c r="D529" s="582"/>
      <c r="E529" s="582"/>
      <c r="F529" s="582"/>
      <c r="G529" s="582"/>
      <c r="H529" s="582"/>
    </row>
    <row r="530" spans="1:8" s="592" customFormat="1" ht="18" customHeight="1">
      <c r="A530" s="566">
        <v>46258</v>
      </c>
      <c r="B530" s="614"/>
      <c r="C530" s="614"/>
      <c r="D530" s="614"/>
      <c r="E530" s="614"/>
      <c r="F530" s="614"/>
      <c r="G530" s="614"/>
      <c r="H530" s="614"/>
    </row>
    <row r="531" spans="1:8" s="592" customFormat="1" ht="18" customHeight="1">
      <c r="A531" s="566">
        <v>46259</v>
      </c>
      <c r="B531" s="614"/>
      <c r="C531" s="614"/>
      <c r="D531" s="614"/>
      <c r="E531" s="614"/>
      <c r="F531" s="614"/>
      <c r="G531" s="614"/>
      <c r="H531" s="614"/>
    </row>
    <row r="532" spans="1:8" s="592" customFormat="1" ht="18" customHeight="1">
      <c r="A532" s="566">
        <v>46260</v>
      </c>
      <c r="B532" s="614"/>
      <c r="C532" s="614"/>
      <c r="D532" s="614"/>
      <c r="E532" s="614"/>
      <c r="F532" s="614"/>
      <c r="G532" s="614"/>
      <c r="H532" s="614"/>
    </row>
    <row r="533" spans="1:8" s="592" customFormat="1" ht="18" customHeight="1">
      <c r="A533" s="566">
        <v>46261</v>
      </c>
      <c r="B533" s="614"/>
      <c r="C533" s="614"/>
      <c r="D533" s="614"/>
      <c r="E533" s="614"/>
      <c r="F533" s="614"/>
      <c r="G533" s="614"/>
      <c r="H533" s="614"/>
    </row>
    <row r="534" spans="1:8" ht="18" customHeight="1">
      <c r="A534" s="1849">
        <v>46262</v>
      </c>
      <c r="B534" s="1851" t="s">
        <v>295</v>
      </c>
      <c r="C534" s="1844"/>
      <c r="D534" s="1845"/>
      <c r="E534" s="333">
        <f t="array" ref="E534">H534/8</f>
        <v>301.45114285714294</v>
      </c>
      <c r="F534" s="333">
        <f t="array" ref="F534">H534/20</f>
        <v>120.58045714285717</v>
      </c>
      <c r="G534" s="333">
        <f t="array" ref="G534">H534/30</f>
        <v>80.386971428571456</v>
      </c>
      <c r="H534" s="333">
        <v>2411.6091428571435</v>
      </c>
    </row>
    <row r="535" spans="1:8" ht="18" customHeight="1">
      <c r="A535" s="1850"/>
      <c r="B535" s="1846" t="s">
        <v>249</v>
      </c>
      <c r="C535" s="1847"/>
      <c r="D535" s="1848"/>
      <c r="E535" s="405">
        <f>SUM(E537:E543)</f>
        <v>200.077</v>
      </c>
      <c r="F535" s="405">
        <f>SUM(F537:F543)</f>
        <v>78.147999999999996</v>
      </c>
      <c r="G535" s="405">
        <f>SUM(G537:G543)</f>
        <v>34.557000000000002</v>
      </c>
      <c r="H535" s="291">
        <f>SUM(E535*4+F535*4+G535*9)</f>
        <v>1423.913</v>
      </c>
    </row>
    <row r="536" spans="1:8" ht="18" customHeight="1">
      <c r="A536" s="1850"/>
      <c r="B536" s="1846" t="s">
        <v>250</v>
      </c>
      <c r="C536" s="1847"/>
      <c r="D536" s="1848"/>
      <c r="E536" s="292">
        <f t="array" ref="E536">IF(E535=0,"",E535*4/$H535)</f>
        <v>0.56204838357399645</v>
      </c>
      <c r="F536" s="292">
        <f t="array" ref="F536">IF(F535=0,"",F535*4/$H535)</f>
        <v>0.21953026624519895</v>
      </c>
      <c r="G536" s="292">
        <f t="array" ref="G536">IF(G535=0,"",G535*4/$H535)</f>
        <v>9.7076155635913153E-2</v>
      </c>
      <c r="H536" s="293" t="str">
        <f t="array" ref="H536">IF(H535=0,"",FIXED(ROUND(E536*10,0),0,TRUE)&amp;":"&amp;FIXED(ROUND(F536*10,0),0,TRUE)&amp;":"&amp;FIXED(ROUND(G536*10,0),0,TRUE))</f>
        <v>6:2:1</v>
      </c>
    </row>
    <row r="537" spans="1:8" ht="18" customHeight="1">
      <c r="A537" s="1850"/>
      <c r="B537" s="300" t="s">
        <v>254</v>
      </c>
      <c r="C537" s="301" t="s">
        <v>278</v>
      </c>
      <c r="D537" s="302">
        <v>331</v>
      </c>
      <c r="E537" s="303">
        <v>20.190999999999999</v>
      </c>
      <c r="F537" s="303">
        <v>9.5990000000000002</v>
      </c>
      <c r="G537" s="303">
        <v>10.261000000000001</v>
      </c>
      <c r="H537" s="304">
        <f t="array" ref="H537">IF(SUM(E537:G537)=0,"",E537*4+F537*4+G537*9)</f>
        <v>211.50900000000001</v>
      </c>
    </row>
    <row r="538" spans="1:8" ht="18" customHeight="1">
      <c r="A538" s="1850"/>
      <c r="B538" s="306" t="s">
        <v>258</v>
      </c>
      <c r="C538" s="307" t="s">
        <v>266</v>
      </c>
      <c r="D538" s="308">
        <v>406</v>
      </c>
      <c r="E538" s="309">
        <v>105.154</v>
      </c>
      <c r="F538" s="309">
        <v>10.556000000000001</v>
      </c>
      <c r="G538" s="309">
        <v>1.218</v>
      </c>
      <c r="H538" s="310">
        <f t="array" ref="H538">IF(SUM(E538:G538)=0,"",E538*4+F538*4+G538*9)</f>
        <v>473.80199999999996</v>
      </c>
    </row>
    <row r="539" spans="1:8" ht="18" customHeight="1">
      <c r="A539" s="1850"/>
      <c r="B539" s="575"/>
      <c r="C539" s="307" t="s">
        <v>346</v>
      </c>
      <c r="D539" s="308">
        <v>160.5</v>
      </c>
      <c r="E539" s="309">
        <v>2.4075000000000002</v>
      </c>
      <c r="F539" s="309">
        <v>32.581499999999998</v>
      </c>
      <c r="G539" s="309">
        <v>9.9510000000000005</v>
      </c>
      <c r="H539" s="310">
        <f t="array" ref="H539">IF(SUM(E539:G539)=0,"",E539*4+F539*4+G539*9)</f>
        <v>229.51499999999999</v>
      </c>
    </row>
    <row r="540" spans="1:8" ht="18" customHeight="1">
      <c r="A540" s="1850"/>
      <c r="B540" s="520" t="s">
        <v>302</v>
      </c>
      <c r="C540" s="526" t="s">
        <v>266</v>
      </c>
      <c r="D540" s="527">
        <v>131</v>
      </c>
      <c r="E540" s="528">
        <v>33.928999999999995</v>
      </c>
      <c r="F540" s="528">
        <v>3.4060000000000001</v>
      </c>
      <c r="G540" s="528">
        <v>0.39299999999999996</v>
      </c>
      <c r="H540" s="528">
        <f t="array" ref="H540">IF(SUM(E540:G540)=0,"",E540*4+F540*4+G540*9)</f>
        <v>152.87699999999998</v>
      </c>
    </row>
    <row r="541" spans="1:8" ht="18" customHeight="1">
      <c r="A541" s="1850"/>
      <c r="B541" s="521"/>
      <c r="C541" s="526" t="s">
        <v>346</v>
      </c>
      <c r="D541" s="527">
        <v>75.5</v>
      </c>
      <c r="E541" s="528">
        <v>1.1325000000000001</v>
      </c>
      <c r="F541" s="528">
        <v>15.326500000000001</v>
      </c>
      <c r="G541" s="528">
        <v>4.681</v>
      </c>
      <c r="H541" s="528">
        <f t="array" ref="H541">IF(SUM(E541:G541)=0,"",E541*4+F541*4+G541*9)</f>
        <v>107.965</v>
      </c>
    </row>
    <row r="542" spans="1:8" ht="18" customHeight="1">
      <c r="A542" s="1850"/>
      <c r="B542" s="521"/>
      <c r="C542" s="526" t="s">
        <v>278</v>
      </c>
      <c r="D542" s="527">
        <v>171</v>
      </c>
      <c r="E542" s="528">
        <v>10.430999999999999</v>
      </c>
      <c r="F542" s="528">
        <v>4.9589999999999996</v>
      </c>
      <c r="G542" s="528">
        <v>5.3010000000000002</v>
      </c>
      <c r="H542" s="528">
        <f t="array" ref="H542">IF(SUM(E542:G542)=0,"",E542*4+F542*4+G542*9)</f>
        <v>109.26900000000001</v>
      </c>
    </row>
    <row r="543" spans="1:8" s="592" customFormat="1" ht="18" customHeight="1">
      <c r="A543" s="1853"/>
      <c r="B543" s="616"/>
      <c r="C543" s="526" t="s">
        <v>351</v>
      </c>
      <c r="D543" s="527">
        <v>34.4</v>
      </c>
      <c r="E543" s="617">
        <v>26.831999999999997</v>
      </c>
      <c r="F543" s="617">
        <v>1.72</v>
      </c>
      <c r="G543" s="617">
        <v>2.7519999999999998</v>
      </c>
      <c r="H543" s="528">
        <f t="array" ref="H543">IF(SUM(E543:G543)=0,"",E543*4+F543*4+G543*9)</f>
        <v>138.97599999999997</v>
      </c>
    </row>
    <row r="544" spans="1:8" ht="18" customHeight="1">
      <c r="A544" s="1841">
        <v>46263</v>
      </c>
      <c r="B544" s="1843" t="s">
        <v>248</v>
      </c>
      <c r="C544" s="1844"/>
      <c r="D544" s="1845"/>
      <c r="E544" s="289">
        <f t="array" ref="E544">H544/8</f>
        <v>279.56828571428576</v>
      </c>
      <c r="F544" s="289">
        <f t="array" ref="F544">H544/20</f>
        <v>111.82731428571431</v>
      </c>
      <c r="G544" s="289">
        <f t="array" ref="G544">H544/30</f>
        <v>74.551542857142877</v>
      </c>
      <c r="H544" s="289">
        <v>2236.5462857142861</v>
      </c>
    </row>
    <row r="545" spans="1:8" ht="18" customHeight="1">
      <c r="A545" s="1842"/>
      <c r="B545" s="1846" t="s">
        <v>249</v>
      </c>
      <c r="C545" s="1847"/>
      <c r="D545" s="1848"/>
      <c r="E545" s="405">
        <f>SUM(E547:E553)</f>
        <v>291.63299999999998</v>
      </c>
      <c r="F545" s="405">
        <f>SUM(F547:F553)</f>
        <v>69.259</v>
      </c>
      <c r="G545" s="405">
        <f>SUM(G547:G553)</f>
        <v>26.464000000000002</v>
      </c>
      <c r="H545" s="291">
        <f t="array" ref="H545">SUM(E545*4+F545*4+G545*9)</f>
        <v>1681.7439999999999</v>
      </c>
    </row>
    <row r="546" spans="1:8" ht="18" customHeight="1">
      <c r="A546" s="1842"/>
      <c r="B546" s="1846" t="s">
        <v>250</v>
      </c>
      <c r="C546" s="1847"/>
      <c r="D546" s="1848"/>
      <c r="E546" s="292">
        <f t="array" ref="E546">E545*4/$H545</f>
        <v>0.69364421695573164</v>
      </c>
      <c r="F546" s="292">
        <f t="array" ref="F546">F545*4/$H545</f>
        <v>0.1647313740973656</v>
      </c>
      <c r="G546" s="292">
        <f>IF(G545=0,"",G545*9/$H545)</f>
        <v>0.14162440894690276</v>
      </c>
      <c r="H546" s="293" t="str">
        <f t="array" ref="H546">FIXED(ROUND(E546*10,0),0,TRUE)&amp;":"&amp;FIXED(ROUND(F546*10,0),0,TRUE)&amp;":"&amp;FIXED(ROUND(G546*10,0),0,TRUE)</f>
        <v>7:2:1</v>
      </c>
    </row>
    <row r="547" spans="1:8" ht="18" customHeight="1">
      <c r="A547" s="1842"/>
      <c r="B547" s="300" t="s">
        <v>254</v>
      </c>
      <c r="C547" s="301" t="s">
        <v>280</v>
      </c>
      <c r="D547" s="302">
        <v>25</v>
      </c>
      <c r="E547" s="303">
        <v>0.75</v>
      </c>
      <c r="F547" s="303">
        <v>2.9249999999999998</v>
      </c>
      <c r="G547" s="303">
        <v>0.95</v>
      </c>
      <c r="H547" s="304">
        <f t="array" ref="H547">IF(SUM(E547:G547)=0,"",E547*4+F547*4+G547*9)</f>
        <v>23.25</v>
      </c>
    </row>
    <row r="548" spans="1:8" s="592" customFormat="1" ht="18" customHeight="1">
      <c r="A548" s="1842"/>
      <c r="B548" s="300"/>
      <c r="C548" s="301" t="s">
        <v>281</v>
      </c>
      <c r="D548" s="302">
        <v>420.5</v>
      </c>
      <c r="E548" s="303">
        <v>95.873999999999995</v>
      </c>
      <c r="F548" s="303">
        <v>16.3995</v>
      </c>
      <c r="G548" s="303">
        <v>1.6819999999999999</v>
      </c>
      <c r="H548" s="304">
        <f t="array" ref="H548">IF(SUM(E548:G548)=0,"",E548*4+F548*4+G548*9)</f>
        <v>464.23199999999997</v>
      </c>
    </row>
    <row r="549" spans="1:8" s="592" customFormat="1" ht="18" customHeight="1">
      <c r="A549" s="1842"/>
      <c r="B549" s="294" t="s">
        <v>251</v>
      </c>
      <c r="C549" s="295" t="s">
        <v>352</v>
      </c>
      <c r="D549" s="296">
        <v>250</v>
      </c>
      <c r="E549" s="297">
        <v>12.5</v>
      </c>
      <c r="F549" s="297">
        <v>9</v>
      </c>
      <c r="G549" s="297">
        <v>11</v>
      </c>
      <c r="H549" s="538">
        <f t="array" ref="H549">IF(SUM(E549:G549)=0,"",E549*4+F549*4+G549*9)</f>
        <v>185</v>
      </c>
    </row>
    <row r="550" spans="1:8" ht="18" customHeight="1">
      <c r="A550" s="1842"/>
      <c r="B550" s="306" t="s">
        <v>258</v>
      </c>
      <c r="C550" s="307" t="s">
        <v>266</v>
      </c>
      <c r="D550" s="308">
        <v>400</v>
      </c>
      <c r="E550" s="309">
        <v>103.6</v>
      </c>
      <c r="F550" s="309">
        <v>10.4</v>
      </c>
      <c r="G550" s="309">
        <v>1.2</v>
      </c>
      <c r="H550" s="310">
        <f t="array" ref="H550">IF(SUM(E550:G550)=0,"",E550*4+F550*4+G550*9)</f>
        <v>466.8</v>
      </c>
    </row>
    <row r="551" spans="1:8" ht="18" customHeight="1">
      <c r="A551" s="1842"/>
      <c r="B551" s="306"/>
      <c r="C551" s="307" t="s">
        <v>346</v>
      </c>
      <c r="D551" s="308">
        <v>60</v>
      </c>
      <c r="E551" s="309">
        <v>0.9</v>
      </c>
      <c r="F551" s="309">
        <v>12.18</v>
      </c>
      <c r="G551" s="309">
        <v>8.7200000000000006</v>
      </c>
      <c r="H551" s="310">
        <f t="array" ref="H551">IF(SUM(E551:G551)=0,"",E551*4+F551*4+G551*9)</f>
        <v>130.80000000000001</v>
      </c>
    </row>
    <row r="552" spans="1:8" ht="18" customHeight="1">
      <c r="A552" s="1842"/>
      <c r="B552" s="316" t="s">
        <v>261</v>
      </c>
      <c r="C552" s="317" t="s">
        <v>304</v>
      </c>
      <c r="D552" s="318">
        <v>340.5</v>
      </c>
      <c r="E552" s="319">
        <v>77.634</v>
      </c>
      <c r="F552" s="319">
        <v>13.279500000000001</v>
      </c>
      <c r="G552" s="319">
        <v>1.3620000000000001</v>
      </c>
      <c r="H552" s="346">
        <f t="array" ref="H552">IF(SUM(E552:G552)=0,"",E552*4+F552*4+G552*9)</f>
        <v>375.91199999999998</v>
      </c>
    </row>
    <row r="553" spans="1:8" ht="18" customHeight="1">
      <c r="A553" s="1842"/>
      <c r="B553" s="316"/>
      <c r="C553" s="317" t="s">
        <v>346</v>
      </c>
      <c r="D553" s="318">
        <v>25</v>
      </c>
      <c r="E553" s="319">
        <v>0.375</v>
      </c>
      <c r="F553" s="319">
        <v>5.0750000000000002</v>
      </c>
      <c r="G553" s="319">
        <v>1.55</v>
      </c>
      <c r="H553" s="346">
        <f t="array" ref="H553">IF(SUM(E553:G553)=0,"",E553*4+F553*4+G553*9)</f>
        <v>35.75</v>
      </c>
    </row>
    <row r="554" spans="1:8" ht="18" customHeight="1">
      <c r="A554" s="1841">
        <v>46264</v>
      </c>
      <c r="B554" s="1843" t="s">
        <v>248</v>
      </c>
      <c r="C554" s="1844"/>
      <c r="D554" s="1845"/>
      <c r="E554" s="289">
        <f t="array" ref="E554">H554/8</f>
        <v>279.56828571428576</v>
      </c>
      <c r="F554" s="289">
        <f t="array" ref="F554">H554/20</f>
        <v>111.82731428571431</v>
      </c>
      <c r="G554" s="289">
        <f t="array" ref="G554">H554/30</f>
        <v>74.551542857142877</v>
      </c>
      <c r="H554" s="289">
        <v>2236.5462857142861</v>
      </c>
    </row>
    <row r="555" spans="1:8" ht="18" customHeight="1">
      <c r="A555" s="1842"/>
      <c r="B555" s="1846" t="s">
        <v>249</v>
      </c>
      <c r="C555" s="1847"/>
      <c r="D555" s="1848"/>
      <c r="E555" s="405">
        <f>SUM(E557:E560)</f>
        <v>143.99799999999999</v>
      </c>
      <c r="F555" s="405">
        <f>SUM(F557:F560)</f>
        <v>50.281999999999996</v>
      </c>
      <c r="G555" s="405">
        <f>SUM(G557:G560)</f>
        <v>36.155999999999999</v>
      </c>
      <c r="H555" s="291">
        <f t="array" ref="H555">SUM(E555*4+F555*4+G555*9)</f>
        <v>1102.5239999999999</v>
      </c>
    </row>
    <row r="556" spans="1:8" ht="18" customHeight="1">
      <c r="A556" s="1842"/>
      <c r="B556" s="1846" t="s">
        <v>250</v>
      </c>
      <c r="C556" s="1847"/>
      <c r="D556" s="1848"/>
      <c r="E556" s="292">
        <f t="array" ref="E556">E555*4/$H555</f>
        <v>0.52243035072252397</v>
      </c>
      <c r="F556" s="292">
        <f t="array" ref="F556">F555*4/$H555</f>
        <v>0.18242505378567722</v>
      </c>
      <c r="G556" s="292">
        <f>IF(G555=0,"",G555*9/$H555)</f>
        <v>0.29514459549179883</v>
      </c>
      <c r="H556" s="293" t="str">
        <f t="array" ref="H556">FIXED(ROUND(E556*10,0),0,TRUE)&amp;":"&amp;FIXED(ROUND(F556*10,0),0,TRUE)&amp;":"&amp;FIXED(ROUND(G556*10,0),0,TRUE)</f>
        <v>5:2:3</v>
      </c>
    </row>
    <row r="557" spans="1:8" s="592" customFormat="1" ht="18" customHeight="1">
      <c r="A557" s="1842"/>
      <c r="B557" s="294" t="s">
        <v>251</v>
      </c>
      <c r="C557" s="295" t="s">
        <v>352</v>
      </c>
      <c r="D557" s="296">
        <v>250</v>
      </c>
      <c r="E557" s="297">
        <v>12.5</v>
      </c>
      <c r="F557" s="297">
        <v>9</v>
      </c>
      <c r="G557" s="297">
        <v>11</v>
      </c>
      <c r="H557" s="538">
        <f t="array" ref="H557">IF(SUM(E557:G557)=0,"",E557*4+F557*4+G557*9)</f>
        <v>185</v>
      </c>
    </row>
    <row r="558" spans="1:8" ht="18" customHeight="1">
      <c r="A558" s="1842"/>
      <c r="B558" s="306" t="s">
        <v>258</v>
      </c>
      <c r="C558" s="307" t="s">
        <v>266</v>
      </c>
      <c r="D558" s="308">
        <v>272</v>
      </c>
      <c r="E558" s="309">
        <v>70.447999999999993</v>
      </c>
      <c r="F558" s="309">
        <v>7.0720000000000001</v>
      </c>
      <c r="G558" s="309">
        <v>0.81599999999999995</v>
      </c>
      <c r="H558" s="310">
        <f t="array" ref="H558">IF(SUM(E558:G558)=0,"",E558*4+F558*4+G558*9)</f>
        <v>317.42399999999998</v>
      </c>
    </row>
    <row r="559" spans="1:8" ht="18" customHeight="1">
      <c r="A559" s="1842"/>
      <c r="B559" s="306"/>
      <c r="C559" s="307" t="s">
        <v>346</v>
      </c>
      <c r="D559" s="308">
        <v>70</v>
      </c>
      <c r="E559" s="309">
        <v>1.05</v>
      </c>
      <c r="F559" s="309">
        <v>14.21</v>
      </c>
      <c r="G559" s="309">
        <v>4.34</v>
      </c>
      <c r="H559" s="310">
        <f t="array" ref="H559">IF(SUM(E559:G559)=0,"",E559*4+F559*4+G559*9)</f>
        <v>100.10000000000001</v>
      </c>
    </row>
    <row r="560" spans="1:8" ht="18" customHeight="1">
      <c r="A560" s="1842"/>
      <c r="B560" s="316" t="s">
        <v>261</v>
      </c>
      <c r="C560" s="317" t="s">
        <v>353</v>
      </c>
      <c r="D560" s="318">
        <v>300</v>
      </c>
      <c r="E560" s="319">
        <v>60</v>
      </c>
      <c r="F560" s="319">
        <v>20</v>
      </c>
      <c r="G560" s="319">
        <v>20</v>
      </c>
      <c r="H560" s="346">
        <f t="array" ref="H560">IF(SUM(E560:G560)=0,"",E560*4+F560*4+G560*9)</f>
        <v>500</v>
      </c>
    </row>
    <row r="561" spans="1:8" ht="18" customHeight="1">
      <c r="A561" s="1849">
        <v>46265</v>
      </c>
      <c r="B561" s="1851" t="s">
        <v>295</v>
      </c>
      <c r="C561" s="1844"/>
      <c r="D561" s="1845"/>
      <c r="E561" s="333">
        <f t="array" ref="E561">H561/8</f>
        <v>308.25</v>
      </c>
      <c r="F561" s="333">
        <f t="array" ref="F561">H561/20</f>
        <v>123.3</v>
      </c>
      <c r="G561" s="333">
        <f t="array" ref="G561">H561/30</f>
        <v>82.2</v>
      </c>
      <c r="H561" s="333">
        <v>2466</v>
      </c>
    </row>
    <row r="562" spans="1:8" ht="18" customHeight="1">
      <c r="A562" s="1850"/>
      <c r="B562" s="1846" t="s">
        <v>249</v>
      </c>
      <c r="C562" s="1847"/>
      <c r="D562" s="1848"/>
      <c r="E562" s="405">
        <f>SUM(E564:E572)</f>
        <v>211.29250000000002</v>
      </c>
      <c r="F562" s="405">
        <f>SUM(F564:F572)</f>
        <v>80.974599999999995</v>
      </c>
      <c r="G562" s="405">
        <f>SUM(G564:G572)</f>
        <v>27.847899999999999</v>
      </c>
      <c r="H562" s="291">
        <f t="array" ref="H562">SUM(E562*4+F562*4+G562*9)</f>
        <v>1419.6995000000002</v>
      </c>
    </row>
    <row r="563" spans="1:8" ht="18" customHeight="1">
      <c r="A563" s="1850"/>
      <c r="B563" s="1846" t="s">
        <v>250</v>
      </c>
      <c r="C563" s="1847"/>
      <c r="D563" s="1848"/>
      <c r="E563" s="292">
        <f t="array" ref="E563">IF(E562=0,"",E562*4/$H562)</f>
        <v>0.59531612147500224</v>
      </c>
      <c r="F563" s="292">
        <f t="array" ref="F563">IF(F562=0,"",F562*4/$H562)</f>
        <v>0.2281457449270074</v>
      </c>
      <c r="G563" s="292">
        <f>IF(G562=0,"",G562*9/$H562)</f>
        <v>0.17653813359799025</v>
      </c>
      <c r="H563" s="293" t="str">
        <f t="array" ref="H563">IF(H562=0,"",FIXED(ROUND(E563*10,0),0,TRUE)&amp;":"&amp;FIXED(ROUND(F563*10,0),0,TRUE)&amp;":"&amp;FIXED(ROUND(G563*10,0),0,TRUE))</f>
        <v>6:2:2</v>
      </c>
    </row>
    <row r="564" spans="1:8" ht="18" customHeight="1">
      <c r="A564" s="1850"/>
      <c r="B564" s="300" t="s">
        <v>254</v>
      </c>
      <c r="C564" s="301" t="s">
        <v>278</v>
      </c>
      <c r="D564" s="302">
        <v>247.5</v>
      </c>
      <c r="E564" s="303">
        <v>15.0975</v>
      </c>
      <c r="F564" s="303">
        <v>7.1775000000000002</v>
      </c>
      <c r="G564" s="303">
        <v>7.6725000000000003</v>
      </c>
      <c r="H564" s="304">
        <f t="array" ref="H564">IF(SUM(E564:G564)=0,"",E564*4+F564*4+G564*9)</f>
        <v>158.1525</v>
      </c>
    </row>
    <row r="565" spans="1:8" s="592" customFormat="1" ht="18" customHeight="1">
      <c r="A565" s="1850"/>
      <c r="B565" s="300"/>
      <c r="C565" s="301" t="s">
        <v>299</v>
      </c>
      <c r="D565" s="302">
        <v>50</v>
      </c>
      <c r="E565" s="303">
        <v>0.85</v>
      </c>
      <c r="F565" s="303">
        <v>7</v>
      </c>
      <c r="G565" s="303">
        <v>4.5999999999999996</v>
      </c>
      <c r="H565" s="304">
        <f t="array" ref="H565">IF(SUM(E565:G565)=0,"",E565*4+F565*4+G565*9)</f>
        <v>72.8</v>
      </c>
    </row>
    <row r="566" spans="1:8" ht="18" customHeight="1">
      <c r="A566" s="1850"/>
      <c r="B566" s="306" t="s">
        <v>258</v>
      </c>
      <c r="C566" s="307" t="s">
        <v>266</v>
      </c>
      <c r="D566" s="308">
        <v>329</v>
      </c>
      <c r="E566" s="309">
        <v>85.210999999999999</v>
      </c>
      <c r="F566" s="309">
        <v>8.5540000000000003</v>
      </c>
      <c r="G566" s="309">
        <v>0.98699999999999999</v>
      </c>
      <c r="H566" s="310">
        <f t="array" ref="H566">IF(SUM(E566:G566)=0,"",E566*4+F566*4+G566*9)</f>
        <v>383.94299999999998</v>
      </c>
    </row>
    <row r="567" spans="1:8" ht="18" customHeight="1">
      <c r="A567" s="1850"/>
      <c r="B567" s="575"/>
      <c r="C567" s="307" t="s">
        <v>346</v>
      </c>
      <c r="D567" s="308">
        <v>125.2</v>
      </c>
      <c r="E567" s="309">
        <v>1.8780000000000001</v>
      </c>
      <c r="F567" s="309">
        <v>25.415599999999998</v>
      </c>
      <c r="G567" s="309">
        <v>7.7624000000000004</v>
      </c>
      <c r="H567" s="310">
        <f t="array" ref="H567">IF(SUM(E567:G567)=0,"",E567*4+F567*4+G567*9)</f>
        <v>179.036</v>
      </c>
    </row>
    <row r="568" spans="1:8" ht="18" customHeight="1">
      <c r="A568" s="1850"/>
      <c r="B568" s="520" t="s">
        <v>302</v>
      </c>
      <c r="C568" s="526" t="s">
        <v>315</v>
      </c>
      <c r="D568" s="527">
        <v>161</v>
      </c>
      <c r="E568" s="528">
        <v>11.27</v>
      </c>
      <c r="F568" s="528">
        <v>0</v>
      </c>
      <c r="G568" s="528">
        <v>0</v>
      </c>
      <c r="H568" s="528">
        <f t="array" ref="H568">IF(SUM(E568:G568)=0,"",E568*4+F568*4+G568*9)</f>
        <v>45.08</v>
      </c>
    </row>
    <row r="569" spans="1:8" ht="18" customHeight="1">
      <c r="A569" s="1850"/>
      <c r="B569" s="521"/>
      <c r="C569" s="526" t="s">
        <v>346</v>
      </c>
      <c r="D569" s="527">
        <v>64</v>
      </c>
      <c r="E569" s="528">
        <v>0.96</v>
      </c>
      <c r="F569" s="528">
        <v>12.992000000000001</v>
      </c>
      <c r="G569" s="528">
        <v>3.968</v>
      </c>
      <c r="H569" s="528">
        <f t="array" ref="H569">IF(SUM(E569:G569)=0,"",E569*4+F569*4+G569*9)</f>
        <v>91.52000000000001</v>
      </c>
    </row>
    <row r="570" spans="1:8" ht="18" customHeight="1">
      <c r="A570" s="1850"/>
      <c r="B570" s="521"/>
      <c r="C570" s="526" t="s">
        <v>304</v>
      </c>
      <c r="D570" s="527">
        <v>404.5</v>
      </c>
      <c r="E570" s="528">
        <v>92.225999999999999</v>
      </c>
      <c r="F570" s="528">
        <v>15.775499999999999</v>
      </c>
      <c r="G570" s="528">
        <v>1.6180000000000001</v>
      </c>
      <c r="H570" s="528">
        <f t="array" ref="H570">IF(SUM(E570:G570)=0,"",E570*4+F570*4+G570*9)</f>
        <v>446.56799999999998</v>
      </c>
    </row>
    <row r="571" spans="1:8" ht="18" customHeight="1">
      <c r="A571" s="1850"/>
      <c r="B571" s="616"/>
      <c r="C571" s="526" t="s">
        <v>346</v>
      </c>
      <c r="D571" s="527">
        <v>20</v>
      </c>
      <c r="E571" s="617">
        <v>0.3</v>
      </c>
      <c r="F571" s="617">
        <v>4.0599999999999996</v>
      </c>
      <c r="G571" s="617">
        <v>1.24</v>
      </c>
      <c r="H571" s="528">
        <f t="array" ref="H571">IF(SUM(E571:G571)=0,"",E571*4+F571*4+G571*9)</f>
        <v>28.599999999999998</v>
      </c>
    </row>
    <row r="572" spans="1:8" ht="18" customHeight="1">
      <c r="A572" s="1850"/>
      <c r="B572" s="616"/>
      <c r="C572" s="526" t="s">
        <v>315</v>
      </c>
      <c r="D572" s="527">
        <v>50</v>
      </c>
      <c r="E572" s="617">
        <v>3.5</v>
      </c>
      <c r="F572" s="617">
        <v>0</v>
      </c>
      <c r="G572" s="617">
        <v>0</v>
      </c>
      <c r="H572" s="528">
        <f t="array" ref="H572">IF(SUM(E572:G572)=0,"",E572*4+F572*4+G572*9)</f>
        <v>14</v>
      </c>
    </row>
    <row r="573" spans="1:8" ht="18" customHeight="1">
      <c r="A573" s="1841">
        <v>46266</v>
      </c>
      <c r="B573" s="1843" t="s">
        <v>248</v>
      </c>
      <c r="C573" s="1844"/>
      <c r="D573" s="1845"/>
      <c r="E573" s="289">
        <f t="array" ref="E573">H573/8</f>
        <v>279.56828571428576</v>
      </c>
      <c r="F573" s="289">
        <f t="array" ref="F573">H573/20</f>
        <v>111.82731428571431</v>
      </c>
      <c r="G573" s="289">
        <f t="array" ref="G573">H573/30</f>
        <v>74.551542857142877</v>
      </c>
      <c r="H573" s="289">
        <v>2236.5462857142861</v>
      </c>
    </row>
    <row r="574" spans="1:8" ht="18" customHeight="1">
      <c r="A574" s="1842"/>
      <c r="B574" s="1846" t="s">
        <v>249</v>
      </c>
      <c r="C574" s="1847"/>
      <c r="D574" s="1848"/>
      <c r="E574" s="405">
        <f>SUM(E576:E583)</f>
        <v>272.70499999999998</v>
      </c>
      <c r="F574" s="405">
        <f>SUM(F576:F583)</f>
        <v>76.973500000000001</v>
      </c>
      <c r="G574" s="405">
        <f>SUM(G576:G583)</f>
        <v>25.994000000000003</v>
      </c>
      <c r="H574" s="291">
        <f t="array" ref="H574">SUM(E574*4+F574*4+G574*9)</f>
        <v>1632.6599999999999</v>
      </c>
    </row>
    <row r="575" spans="1:8" ht="18" customHeight="1">
      <c r="A575" s="1842"/>
      <c r="B575" s="1846" t="s">
        <v>250</v>
      </c>
      <c r="C575" s="1847"/>
      <c r="D575" s="1848"/>
      <c r="E575" s="292">
        <f t="array" ref="E575">IF(E574=0,"",E574*4/$H574)</f>
        <v>0.66812441047125548</v>
      </c>
      <c r="F575" s="292">
        <f t="array" ref="F575">IF(F574=0,"",F574*4/$H574)</f>
        <v>0.18858427351683757</v>
      </c>
      <c r="G575" s="292">
        <f>IF(G574=0,"",G574*9/$H574)</f>
        <v>0.14329131601190698</v>
      </c>
      <c r="H575" s="293" t="str">
        <f t="array" ref="H575">IF(H574=0,"",FIXED(ROUND(E575*10,0),0,TRUE)&amp;":"&amp;FIXED(ROUND(F575*10,0),0,TRUE)&amp;":"&amp;FIXED(ROUND(G575*10,0),0,TRUE))</f>
        <v>7:2:1</v>
      </c>
    </row>
    <row r="576" spans="1:8" ht="18" customHeight="1">
      <c r="A576" s="1842"/>
      <c r="B576" s="300" t="s">
        <v>254</v>
      </c>
      <c r="C576" s="301" t="s">
        <v>280</v>
      </c>
      <c r="D576" s="302">
        <v>25</v>
      </c>
      <c r="E576" s="303">
        <v>0.75</v>
      </c>
      <c r="F576" s="303">
        <v>2.9249999999999998</v>
      </c>
      <c r="G576" s="303">
        <v>0.95</v>
      </c>
      <c r="H576" s="304">
        <f t="array" ref="H576">IF(SUM(E576:G576)=0,"",E576*4+F576*4+G576*9)</f>
        <v>23.25</v>
      </c>
    </row>
    <row r="577" spans="1:8" ht="18" customHeight="1">
      <c r="A577" s="1842"/>
      <c r="B577" s="300"/>
      <c r="C577" s="301" t="s">
        <v>281</v>
      </c>
      <c r="D577" s="302">
        <v>420.5</v>
      </c>
      <c r="E577" s="303">
        <v>95.873999999999995</v>
      </c>
      <c r="F577" s="303">
        <v>16.3995</v>
      </c>
      <c r="G577" s="303">
        <v>1.6819999999999999</v>
      </c>
      <c r="H577" s="304">
        <f t="array" ref="H577">IF(SUM(E577:G577)=0,"",E577*4+F577*4+G577*9)</f>
        <v>464.23199999999997</v>
      </c>
    </row>
    <row r="578" spans="1:8" ht="18" customHeight="1">
      <c r="A578" s="1842"/>
      <c r="B578" s="306" t="s">
        <v>258</v>
      </c>
      <c r="C578" s="307" t="s">
        <v>266</v>
      </c>
      <c r="D578" s="308">
        <v>208</v>
      </c>
      <c r="E578" s="309">
        <v>53.872</v>
      </c>
      <c r="F578" s="309">
        <v>5.4080000000000004</v>
      </c>
      <c r="G578" s="309">
        <v>0.624</v>
      </c>
      <c r="H578" s="310">
        <f t="array" ref="H578">IF(SUM(E578:G578)=0,"",E578*4+F578*4+G578*9)</f>
        <v>242.73599999999999</v>
      </c>
    </row>
    <row r="579" spans="1:8" ht="18" customHeight="1">
      <c r="A579" s="1842"/>
      <c r="B579" s="306"/>
      <c r="C579" s="307" t="s">
        <v>346</v>
      </c>
      <c r="D579" s="308">
        <v>35</v>
      </c>
      <c r="E579" s="309">
        <v>0.52500000000000002</v>
      </c>
      <c r="F579" s="309">
        <v>7.1050000000000004</v>
      </c>
      <c r="G579" s="309">
        <v>2.17</v>
      </c>
      <c r="H579" s="310">
        <f t="array" ref="H579">IF(SUM(E579:G579)=0,"",E579*4+F579*4+G579*9)</f>
        <v>50.050000000000004</v>
      </c>
    </row>
    <row r="580" spans="1:8" ht="18" customHeight="1">
      <c r="A580" s="1842"/>
      <c r="B580" s="294" t="s">
        <v>251</v>
      </c>
      <c r="C580" s="295" t="s">
        <v>290</v>
      </c>
      <c r="D580" s="296">
        <v>30</v>
      </c>
      <c r="E580" s="297">
        <v>10</v>
      </c>
      <c r="F580" s="297">
        <v>2</v>
      </c>
      <c r="G580" s="297">
        <v>1</v>
      </c>
      <c r="H580" s="298">
        <f t="array" ref="H580">IF(SUM(E580:G580)=0,"",E580*4+F580*4+G580*9)</f>
        <v>57</v>
      </c>
    </row>
    <row r="581" spans="1:8" s="592" customFormat="1" ht="18" customHeight="1">
      <c r="A581" s="1842"/>
      <c r="B581" s="294"/>
      <c r="C581" s="295" t="s">
        <v>352</v>
      </c>
      <c r="D581" s="296">
        <v>250</v>
      </c>
      <c r="E581" s="297">
        <v>12.5</v>
      </c>
      <c r="F581" s="297">
        <v>9</v>
      </c>
      <c r="G581" s="297">
        <v>11</v>
      </c>
      <c r="H581" s="298">
        <f t="array" ref="H581">IF(SUM(E581:G581)=0,"",E581*4+F581*4+G581*9)</f>
        <v>185</v>
      </c>
    </row>
    <row r="582" spans="1:8" ht="18" customHeight="1">
      <c r="A582" s="1842"/>
      <c r="B582" s="316" t="s">
        <v>261</v>
      </c>
      <c r="C582" s="317" t="s">
        <v>266</v>
      </c>
      <c r="D582" s="318">
        <v>376</v>
      </c>
      <c r="E582" s="319">
        <v>97.384</v>
      </c>
      <c r="F582" s="319">
        <v>9.7759999999999998</v>
      </c>
      <c r="G582" s="319">
        <v>1.1279999999999999</v>
      </c>
      <c r="H582" s="346">
        <f t="array" ref="H582">IF(SUM(E582:G582)=0,"",E582*4+F582*4+G582*9)</f>
        <v>438.79199999999997</v>
      </c>
    </row>
    <row r="583" spans="1:8" ht="18" customHeight="1">
      <c r="A583" s="1842"/>
      <c r="B583" s="316"/>
      <c r="C583" s="317" t="s">
        <v>346</v>
      </c>
      <c r="D583" s="318">
        <v>120</v>
      </c>
      <c r="E583" s="319">
        <v>1.8</v>
      </c>
      <c r="F583" s="319">
        <v>24.36</v>
      </c>
      <c r="G583" s="319">
        <v>7.44</v>
      </c>
      <c r="H583" s="346">
        <f t="array" ref="H583">IF(SUM(E583:G583)=0,"",E583*4+F583*4+G583*9)</f>
        <v>171.60000000000002</v>
      </c>
    </row>
    <row r="584" spans="1:8" ht="18" customHeight="1">
      <c r="A584" s="1849">
        <v>46267</v>
      </c>
      <c r="B584" s="1851" t="s">
        <v>295</v>
      </c>
      <c r="C584" s="1844"/>
      <c r="D584" s="1845"/>
      <c r="E584" s="333">
        <f t="array" ref="E584">H584/8</f>
        <v>308.25</v>
      </c>
      <c r="F584" s="333">
        <f t="array" ref="F584">H584/20</f>
        <v>123.3</v>
      </c>
      <c r="G584" s="333">
        <f t="array" ref="G584">H584/30</f>
        <v>82.2</v>
      </c>
      <c r="H584" s="333">
        <v>2466</v>
      </c>
    </row>
    <row r="585" spans="1:8" ht="18" customHeight="1">
      <c r="A585" s="1850"/>
      <c r="B585" s="1846" t="s">
        <v>249</v>
      </c>
      <c r="C585" s="1847"/>
      <c r="D585" s="1848"/>
      <c r="E585" s="405">
        <f>SUM(E587:E594)</f>
        <v>228.67199999999997</v>
      </c>
      <c r="F585" s="405">
        <f t="shared" ref="F585:G585" si="3">SUM(F587:F594)</f>
        <v>54.865499999999997</v>
      </c>
      <c r="G585" s="405">
        <f t="shared" si="3"/>
        <v>22.990400000000001</v>
      </c>
      <c r="H585" s="291">
        <f t="array" ref="H585">SUM(E585*4+F585*4+G585*9)</f>
        <v>1341.0636</v>
      </c>
    </row>
    <row r="586" spans="1:8" ht="18" customHeight="1">
      <c r="A586" s="1850"/>
      <c r="B586" s="1846" t="s">
        <v>250</v>
      </c>
      <c r="C586" s="1847"/>
      <c r="D586" s="1848"/>
      <c r="E586" s="292">
        <f t="array" ref="E586">IF(E585=0,"",E585*4/$H585)</f>
        <v>0.68206161139561161</v>
      </c>
      <c r="F586" s="292">
        <f t="array" ref="F586">IF(F585=0,"",F585*4/$H585)</f>
        <v>0.16364771961598243</v>
      </c>
      <c r="G586" s="292">
        <f>IF(G585=0,"",G585*9/$H585)</f>
        <v>0.15429066898840593</v>
      </c>
      <c r="H586" s="293" t="str">
        <f t="array" ref="H586">IF(H585=0,"",FIXED(ROUND(E586*10,0),0,TRUE)&amp;":"&amp;FIXED(ROUND(F586*10,0),0,TRUE)&amp;":"&amp;FIXED(ROUND(G586*10,0),0,TRUE))</f>
        <v>7:2:2</v>
      </c>
    </row>
    <row r="587" spans="1:8" ht="18" customHeight="1">
      <c r="A587" s="1850"/>
      <c r="B587" s="300" t="s">
        <v>254</v>
      </c>
      <c r="C587" s="301" t="s">
        <v>280</v>
      </c>
      <c r="D587" s="302">
        <v>25</v>
      </c>
      <c r="E587" s="303">
        <v>0.75</v>
      </c>
      <c r="F587" s="303">
        <v>2.9249999999999998</v>
      </c>
      <c r="G587" s="303">
        <v>0.95</v>
      </c>
      <c r="H587" s="304">
        <f t="array" ref="H587">IF(SUM(E587:G587)=0,"",E587*4+F587*4+G587*9)</f>
        <v>23.25</v>
      </c>
    </row>
    <row r="588" spans="1:8" ht="18" customHeight="1">
      <c r="A588" s="1850"/>
      <c r="B588" s="300"/>
      <c r="C588" s="301" t="s">
        <v>281</v>
      </c>
      <c r="D588" s="302">
        <v>420.5</v>
      </c>
      <c r="E588" s="303">
        <v>95.873999999999995</v>
      </c>
      <c r="F588" s="303">
        <v>16.3995</v>
      </c>
      <c r="G588" s="303">
        <v>1.6819999999999999</v>
      </c>
      <c r="H588" s="304">
        <f t="array" ref="H588">IF(SUM(E588:G588)=0,"",E588*4+F588*4+G588*9)</f>
        <v>464.23199999999997</v>
      </c>
    </row>
    <row r="589" spans="1:8" ht="18" customHeight="1">
      <c r="A589" s="1850"/>
      <c r="B589" s="520" t="s">
        <v>354</v>
      </c>
      <c r="C589" s="526" t="s">
        <v>266</v>
      </c>
      <c r="D589" s="527">
        <v>326.5</v>
      </c>
      <c r="E589" s="528">
        <v>84.563500000000005</v>
      </c>
      <c r="F589" s="528">
        <v>8.488999999999999</v>
      </c>
      <c r="G589" s="528">
        <v>0.97950000000000004</v>
      </c>
      <c r="H589" s="528">
        <f t="array" ref="H589">IF(SUM(E589:G589)=0,"",E589*4+F589*4+G589*9)</f>
        <v>381.02550000000002</v>
      </c>
    </row>
    <row r="590" spans="1:8" ht="18" customHeight="1">
      <c r="A590" s="1850"/>
      <c r="B590" s="521"/>
      <c r="C590" s="526" t="s">
        <v>280</v>
      </c>
      <c r="D590" s="527">
        <v>55.3</v>
      </c>
      <c r="E590" s="528">
        <v>0.27649999999999997</v>
      </c>
      <c r="F590" s="528">
        <v>11.06</v>
      </c>
      <c r="G590" s="528">
        <v>14.8111</v>
      </c>
      <c r="H590" s="528">
        <f t="array" ref="H590">IF(SUM(E590:G590)=0,"",E590*4+F590*4+G590*9)</f>
        <v>178.64590000000001</v>
      </c>
    </row>
    <row r="591" spans="1:8" ht="18" customHeight="1">
      <c r="A591" s="1850"/>
      <c r="B591" s="521"/>
      <c r="C591" s="526" t="s">
        <v>346</v>
      </c>
      <c r="D591" s="527">
        <v>43</v>
      </c>
      <c r="E591" s="528">
        <v>0.64500000000000002</v>
      </c>
      <c r="F591" s="528">
        <v>8.7289999999999992</v>
      </c>
      <c r="G591" s="528">
        <v>2.6660000000000004</v>
      </c>
      <c r="H591" s="528">
        <f t="array" ref="H591">IF(SUM(E591:G591)=0,"",E591*4+F591*4+G591*9)</f>
        <v>61.489999999999995</v>
      </c>
    </row>
    <row r="592" spans="1:8" ht="18" customHeight="1">
      <c r="A592" s="1850"/>
      <c r="B592" s="616"/>
      <c r="C592" s="526" t="s">
        <v>315</v>
      </c>
      <c r="D592" s="527">
        <v>348</v>
      </c>
      <c r="E592" s="617">
        <v>24.36</v>
      </c>
      <c r="F592" s="617">
        <v>0</v>
      </c>
      <c r="G592" s="617">
        <v>0</v>
      </c>
      <c r="H592" s="528">
        <f t="array" ref="H592">IF(SUM(E592:G592)=0,"",E592*4+F592*4+G592*9)</f>
        <v>97.44</v>
      </c>
    </row>
    <row r="593" spans="1:8" ht="18" customHeight="1">
      <c r="A593" s="1850"/>
      <c r="B593" s="316" t="s">
        <v>261</v>
      </c>
      <c r="C593" s="317" t="s">
        <v>304</v>
      </c>
      <c r="D593" s="318">
        <v>97</v>
      </c>
      <c r="E593" s="319">
        <v>22.116</v>
      </c>
      <c r="F593" s="319">
        <v>3.7829999999999999</v>
      </c>
      <c r="G593" s="319">
        <v>0.38800000000000007</v>
      </c>
      <c r="H593" s="346">
        <f t="array" ref="H593">IF(SUM(E593:G593)=0,"",E593*4+F593*4+G593*9)</f>
        <v>107.08800000000001</v>
      </c>
    </row>
    <row r="594" spans="1:8" ht="18" customHeight="1">
      <c r="A594" s="1850"/>
      <c r="B594" s="316"/>
      <c r="C594" s="317" t="s">
        <v>280</v>
      </c>
      <c r="D594" s="318">
        <v>17.399999999999999</v>
      </c>
      <c r="E594" s="319">
        <v>8.6999999999999994E-2</v>
      </c>
      <c r="F594" s="319">
        <v>3.48</v>
      </c>
      <c r="G594" s="319">
        <v>1.5137999999999996</v>
      </c>
      <c r="H594" s="346">
        <f t="array" ref="H594">IF(SUM(E594:G594)=0,"",E594*4+F594*4+G594*9)</f>
        <v>27.892199999999995</v>
      </c>
    </row>
    <row r="595" spans="1:8" ht="18" customHeight="1">
      <c r="A595" s="1841">
        <v>46268</v>
      </c>
      <c r="B595" s="1843" t="s">
        <v>248</v>
      </c>
      <c r="C595" s="1844"/>
      <c r="D595" s="1845"/>
      <c r="E595" s="289">
        <f t="array" ref="E595">H595/8</f>
        <v>284</v>
      </c>
      <c r="F595" s="289">
        <f t="array" ref="F595">H595/20</f>
        <v>113.6</v>
      </c>
      <c r="G595" s="289">
        <f t="array" ref="G595">H595/30</f>
        <v>75.733333333333334</v>
      </c>
      <c r="H595" s="289">
        <v>2272</v>
      </c>
    </row>
    <row r="596" spans="1:8" ht="18" customHeight="1">
      <c r="A596" s="1842"/>
      <c r="B596" s="1846" t="s">
        <v>249</v>
      </c>
      <c r="C596" s="1847"/>
      <c r="D596" s="1848"/>
      <c r="E596" s="405">
        <f>SUM(E598:E605)</f>
        <v>282.84249999999997</v>
      </c>
      <c r="F596" s="405">
        <f>SUM(F598:F605)</f>
        <v>91.600499999999997</v>
      </c>
      <c r="G596" s="405">
        <f>SUM(G598:G605)</f>
        <v>34.332099999999997</v>
      </c>
      <c r="H596" s="291">
        <f t="array" ref="H596">SUM(E596*4+F596*4+G596*9)</f>
        <v>1806.7608999999998</v>
      </c>
    </row>
    <row r="597" spans="1:8" ht="18" customHeight="1">
      <c r="A597" s="1842"/>
      <c r="B597" s="1846" t="s">
        <v>250</v>
      </c>
      <c r="C597" s="1847"/>
      <c r="D597" s="1848"/>
      <c r="E597" s="292">
        <f t="array" ref="E597">IF(E596=0,"",E596*4/$H596)</f>
        <v>0.62618689611890543</v>
      </c>
      <c r="F597" s="292">
        <f t="array" ref="F597">IF(F596=0,"",F596*4/$H596)</f>
        <v>0.20279495753976082</v>
      </c>
      <c r="G597" s="292">
        <f>IF(G596=0,"",G596*9/$H596)</f>
        <v>0.1710181463413338</v>
      </c>
      <c r="H597" s="293" t="str">
        <f t="array" ref="H597">IF(H596=0,"",FIXED(ROUND(E597*10,0),0,TRUE)&amp;":"&amp;FIXED(ROUND(F597*10,0),0,TRUE)&amp;":"&amp;FIXED(ROUND(G597*10,0),0,TRUE))</f>
        <v>6:2:2</v>
      </c>
    </row>
    <row r="598" spans="1:8" ht="18" customHeight="1">
      <c r="A598" s="1842"/>
      <c r="B598" s="300" t="s">
        <v>254</v>
      </c>
      <c r="C598" s="301" t="s">
        <v>280</v>
      </c>
      <c r="D598" s="302">
        <v>25</v>
      </c>
      <c r="E598" s="303">
        <v>0.75</v>
      </c>
      <c r="F598" s="303">
        <v>2.9249999999999998</v>
      </c>
      <c r="G598" s="303">
        <v>0.95</v>
      </c>
      <c r="H598" s="304">
        <v>23.25</v>
      </c>
    </row>
    <row r="599" spans="1:8" ht="18" customHeight="1">
      <c r="A599" s="1842"/>
      <c r="B599" s="300"/>
      <c r="C599" s="301" t="s">
        <v>281</v>
      </c>
      <c r="D599" s="302">
        <v>420.5</v>
      </c>
      <c r="E599" s="303">
        <v>95.873999999999995</v>
      </c>
      <c r="F599" s="303">
        <v>16.3995</v>
      </c>
      <c r="G599" s="303">
        <v>1.6819999999999999</v>
      </c>
      <c r="H599" s="304">
        <v>464.23199999999997</v>
      </c>
    </row>
    <row r="600" spans="1:8" ht="18" customHeight="1">
      <c r="A600" s="1842"/>
      <c r="B600" s="306" t="s">
        <v>258</v>
      </c>
      <c r="C600" s="307" t="s">
        <v>266</v>
      </c>
      <c r="D600" s="308">
        <v>325</v>
      </c>
      <c r="E600" s="309">
        <v>84.174999999999997</v>
      </c>
      <c r="F600" s="309">
        <v>8.4499999999999993</v>
      </c>
      <c r="G600" s="309">
        <v>0.97499999999999998</v>
      </c>
      <c r="H600" s="310">
        <f t="array" ref="H600">IF(SUM(E600:G600)=0,"",E600*4+F600*4+G600*9)</f>
        <v>379.27499999999998</v>
      </c>
    </row>
    <row r="601" spans="1:8" ht="18" customHeight="1">
      <c r="A601" s="1842"/>
      <c r="B601" s="306"/>
      <c r="C601" s="307" t="s">
        <v>346</v>
      </c>
      <c r="D601" s="308">
        <v>75</v>
      </c>
      <c r="E601" s="309">
        <v>1.125</v>
      </c>
      <c r="F601" s="309">
        <v>15.225</v>
      </c>
      <c r="G601" s="309">
        <v>4.6500000000000004</v>
      </c>
      <c r="H601" s="310">
        <f t="array" ref="H601">IF(SUM(E601:G601)=0,"",E601*4+F601*4+G601*9)</f>
        <v>107.25</v>
      </c>
    </row>
    <row r="602" spans="1:8" ht="18" customHeight="1">
      <c r="A602" s="1842"/>
      <c r="B602" s="294" t="s">
        <v>251</v>
      </c>
      <c r="C602" s="295" t="s">
        <v>293</v>
      </c>
      <c r="D602" s="296">
        <v>30</v>
      </c>
      <c r="E602" s="297">
        <v>1.41</v>
      </c>
      <c r="F602" s="297">
        <v>0.96</v>
      </c>
      <c r="G602" s="297">
        <v>3.18</v>
      </c>
      <c r="H602" s="298">
        <f t="array" ref="H602">IF(SUM(E602:G602)=0,"",E602*4+F602*4+G602*9)</f>
        <v>38.1</v>
      </c>
    </row>
    <row r="603" spans="1:8" ht="18" customHeight="1">
      <c r="A603" s="1842"/>
      <c r="B603" s="294"/>
      <c r="C603" s="295" t="s">
        <v>327</v>
      </c>
      <c r="D603" s="296">
        <v>250</v>
      </c>
      <c r="E603" s="297">
        <v>12.5</v>
      </c>
      <c r="F603" s="297">
        <v>9</v>
      </c>
      <c r="G603" s="297">
        <v>11</v>
      </c>
      <c r="H603" s="298">
        <f t="array" ref="H603">IF(SUM(E603:G603)=0,"",E603*4+F603*4+G603*9)</f>
        <v>185</v>
      </c>
    </row>
    <row r="604" spans="1:8" ht="18" customHeight="1">
      <c r="A604" s="1842"/>
      <c r="B604" s="316" t="s">
        <v>261</v>
      </c>
      <c r="C604" s="317" t="s">
        <v>304</v>
      </c>
      <c r="D604" s="318">
        <v>379</v>
      </c>
      <c r="E604" s="319">
        <v>86.412000000000006</v>
      </c>
      <c r="F604" s="319">
        <v>14.780999999999999</v>
      </c>
      <c r="G604" s="319">
        <v>1.516</v>
      </c>
      <c r="H604" s="346">
        <f t="array" ref="H604">IF(SUM(E604:G604)=0,"",E604*4+F604*4+G604*9)</f>
        <v>418.41600000000005</v>
      </c>
    </row>
    <row r="605" spans="1:8" ht="18" customHeight="1">
      <c r="A605" s="1842"/>
      <c r="B605" s="316"/>
      <c r="C605" s="317" t="s">
        <v>280</v>
      </c>
      <c r="D605" s="318">
        <v>119.3</v>
      </c>
      <c r="E605" s="319">
        <v>0.59650000000000003</v>
      </c>
      <c r="F605" s="319">
        <v>23.86</v>
      </c>
      <c r="G605" s="319">
        <v>10.379099999999999</v>
      </c>
      <c r="H605" s="346">
        <f t="array" ref="H605">IF(SUM(E605:G605)=0,"",E605*4+F605*4+G605*9)</f>
        <v>191.23789999999997</v>
      </c>
    </row>
    <row r="606" spans="1:8" ht="18" customHeight="1">
      <c r="A606" s="1849">
        <v>46269</v>
      </c>
      <c r="B606" s="1851" t="s">
        <v>295</v>
      </c>
      <c r="C606" s="1844"/>
      <c r="D606" s="1845"/>
      <c r="E606" s="333">
        <f t="array" ref="E606">H606/8</f>
        <v>308.25</v>
      </c>
      <c r="F606" s="333">
        <f t="array" ref="F606">H606/20</f>
        <v>123.3</v>
      </c>
      <c r="G606" s="333">
        <f t="array" ref="G606">H606/30</f>
        <v>82.2</v>
      </c>
      <c r="H606" s="333">
        <v>2466</v>
      </c>
    </row>
    <row r="607" spans="1:8" ht="18" customHeight="1">
      <c r="A607" s="1850"/>
      <c r="B607" s="1846" t="s">
        <v>249</v>
      </c>
      <c r="C607" s="1847"/>
      <c r="D607" s="1848"/>
      <c r="E607" s="405">
        <f>SUM(E609:E617)</f>
        <v>301.47200000000004</v>
      </c>
      <c r="F607" s="405">
        <f t="shared" ref="F607:G607" si="4">SUM(F609:F617)</f>
        <v>70.664699999999996</v>
      </c>
      <c r="G607" s="405">
        <f t="shared" si="4"/>
        <v>32.689</v>
      </c>
      <c r="H607" s="291">
        <f t="array" ref="H607">SUM(E607*4+F607*4+G607*9)</f>
        <v>1782.7478000000001</v>
      </c>
    </row>
    <row r="608" spans="1:8" ht="18" customHeight="1">
      <c r="A608" s="1850"/>
      <c r="B608" s="1846" t="s">
        <v>250</v>
      </c>
      <c r="C608" s="1847"/>
      <c r="D608" s="1848"/>
      <c r="E608" s="292">
        <f t="array" ref="E608">IF(E607=0,"",E607*4/$H607)</f>
        <v>0.67642097216443076</v>
      </c>
      <c r="F608" s="292">
        <f t="array" ref="F608">IF(F607=0,"",F607*4/$H607)</f>
        <v>0.1585523201879705</v>
      </c>
      <c r="G608" s="292">
        <f>IF(G607=0,"",G607*9/$H607)</f>
        <v>0.16502670764759883</v>
      </c>
      <c r="H608" s="293" t="str">
        <f t="array" ref="H608">IF(H607=0,"",FIXED(ROUND(E608*10,0),0,TRUE)&amp;":"&amp;FIXED(ROUND(F608*10,0),0,TRUE)&amp;":"&amp;FIXED(ROUND(G608*10,0),0,TRUE))</f>
        <v>7:2:2</v>
      </c>
    </row>
    <row r="609" spans="1:8" ht="18" customHeight="1">
      <c r="A609" s="1850"/>
      <c r="B609" s="300" t="s">
        <v>254</v>
      </c>
      <c r="C609" s="301" t="s">
        <v>280</v>
      </c>
      <c r="D609" s="302">
        <v>25</v>
      </c>
      <c r="E609" s="303">
        <v>0.75</v>
      </c>
      <c r="F609" s="303">
        <v>2.9249999999999998</v>
      </c>
      <c r="G609" s="303">
        <v>0.95</v>
      </c>
      <c r="H609" s="304">
        <f t="array" ref="H609">IF(SUM(E609:G609)=0,"",E609*4+F609*4+G609*9)</f>
        <v>23.25</v>
      </c>
    </row>
    <row r="610" spans="1:8" ht="18" customHeight="1">
      <c r="A610" s="1850"/>
      <c r="B610" s="300"/>
      <c r="C610" s="301" t="s">
        <v>281</v>
      </c>
      <c r="D610" s="302">
        <v>420.5</v>
      </c>
      <c r="E610" s="303">
        <v>95.873999999999995</v>
      </c>
      <c r="F610" s="303">
        <v>16.3995</v>
      </c>
      <c r="G610" s="303">
        <v>5</v>
      </c>
      <c r="H610" s="304">
        <f t="array" ref="H610">IF(SUM(E610:G610)=0,"",E610*4+F610*4+G610*9)</f>
        <v>494.09399999999999</v>
      </c>
    </row>
    <row r="611" spans="1:8" s="592" customFormat="1" ht="18" customHeight="1">
      <c r="A611" s="1850"/>
      <c r="B611" s="306" t="s">
        <v>258</v>
      </c>
      <c r="C611" s="307" t="s">
        <v>299</v>
      </c>
      <c r="D611" s="308">
        <v>30</v>
      </c>
      <c r="E611" s="309">
        <v>0.51</v>
      </c>
      <c r="F611" s="309">
        <v>4.2</v>
      </c>
      <c r="G611" s="309">
        <v>2.76</v>
      </c>
      <c r="H611" s="310">
        <f t="array" ref="H611">IF(SUM(E611:G611)=0,"",E611*4+F611*4+G611*9)</f>
        <v>43.679999999999993</v>
      </c>
    </row>
    <row r="612" spans="1:8" ht="18" customHeight="1">
      <c r="A612" s="1850"/>
      <c r="B612" s="520" t="s">
        <v>354</v>
      </c>
      <c r="C612" s="526" t="s">
        <v>266</v>
      </c>
      <c r="D612" s="527">
        <v>264</v>
      </c>
      <c r="E612" s="528">
        <v>68.375999999999991</v>
      </c>
      <c r="F612" s="528">
        <v>6.8639999999999999</v>
      </c>
      <c r="G612" s="528">
        <v>0.79200000000000004</v>
      </c>
      <c r="H612" s="528">
        <f t="array" ref="H612">IF(SUM(E612:G612)=0,"",E612*4+F612*4+G612*9)</f>
        <v>308.08799999999997</v>
      </c>
    </row>
    <row r="613" spans="1:8" ht="18" customHeight="1">
      <c r="A613" s="1850"/>
      <c r="B613" s="521"/>
      <c r="C613" s="526" t="s">
        <v>280</v>
      </c>
      <c r="D613" s="527">
        <v>130</v>
      </c>
      <c r="E613" s="528">
        <v>0.65</v>
      </c>
      <c r="F613" s="528">
        <v>26</v>
      </c>
      <c r="G613" s="528">
        <v>11.31</v>
      </c>
      <c r="H613" s="528">
        <f t="array" ref="H613">IF(SUM(E613:G613)=0,"",E613*4+F613*4+G613*9)</f>
        <v>208.39</v>
      </c>
    </row>
    <row r="614" spans="1:8" ht="18" customHeight="1">
      <c r="A614" s="1850"/>
      <c r="B614" s="521"/>
      <c r="C614" s="526" t="s">
        <v>346</v>
      </c>
      <c r="D614" s="527">
        <v>27.4</v>
      </c>
      <c r="E614" s="528">
        <v>0.41099999999999992</v>
      </c>
      <c r="F614" s="528">
        <v>5.5622000000000007</v>
      </c>
      <c r="G614" s="528">
        <v>7</v>
      </c>
      <c r="H614" s="528">
        <f t="array" ref="H614">IF(SUM(E614:G614)=0,"",E614*4+F614*4+G614*9)</f>
        <v>86.892799999999994</v>
      </c>
    </row>
    <row r="615" spans="1:8" s="592" customFormat="1" ht="18" customHeight="1">
      <c r="A615" s="1850"/>
      <c r="B615" s="294" t="s">
        <v>251</v>
      </c>
      <c r="C615" s="295" t="s">
        <v>333</v>
      </c>
      <c r="D615" s="296">
        <v>1000</v>
      </c>
      <c r="E615" s="297">
        <v>80</v>
      </c>
      <c r="F615" s="297">
        <v>0</v>
      </c>
      <c r="G615" s="297">
        <v>0</v>
      </c>
      <c r="H615" s="298">
        <f t="array" ref="H615">IF(SUM(E615:G615)=0,"",E615*4+F615*4+G615*9)</f>
        <v>320</v>
      </c>
    </row>
    <row r="616" spans="1:8" ht="18" customHeight="1">
      <c r="A616" s="1850"/>
      <c r="B616" s="316" t="s">
        <v>261</v>
      </c>
      <c r="C616" s="317" t="s">
        <v>266</v>
      </c>
      <c r="D616" s="318">
        <v>179</v>
      </c>
      <c r="E616" s="319">
        <v>46.360999999999997</v>
      </c>
      <c r="F616" s="319">
        <v>4.6539999999999999</v>
      </c>
      <c r="G616" s="319">
        <v>0.53699999999999992</v>
      </c>
      <c r="H616" s="346">
        <f t="array" ref="H616">IF(SUM(E616:G616)=0,"",E616*4+F616*4+G616*9)</f>
        <v>208.893</v>
      </c>
    </row>
    <row r="617" spans="1:8" ht="18" customHeight="1">
      <c r="A617" s="1850"/>
      <c r="B617" s="316"/>
      <c r="C617" s="317" t="s">
        <v>278</v>
      </c>
      <c r="D617" s="318">
        <v>140</v>
      </c>
      <c r="E617" s="319">
        <v>8.5399999999999991</v>
      </c>
      <c r="F617" s="319">
        <v>4.0599999999999996</v>
      </c>
      <c r="G617" s="319">
        <v>4.34</v>
      </c>
      <c r="H617" s="346">
        <f t="array" ref="H617">IF(SUM(E617:G617)=0,"",E617*4+F617*4+G617*9)</f>
        <v>89.46</v>
      </c>
    </row>
    <row r="618" spans="1:8" ht="18" customHeight="1">
      <c r="A618" s="1850"/>
      <c r="B618" s="316"/>
      <c r="C618" s="317" t="s">
        <v>280</v>
      </c>
      <c r="D618" s="318">
        <v>37.799999999999997</v>
      </c>
      <c r="E618" s="319">
        <v>0.18899999999999997</v>
      </c>
      <c r="F618" s="319">
        <v>7.56</v>
      </c>
      <c r="G618" s="319">
        <v>3.2885999999999997</v>
      </c>
      <c r="H618" s="346">
        <f t="array" ref="H618">IF(SUM(E618:G618)=0,"",E618*4+F618*4+G618*9)</f>
        <v>60.593399999999995</v>
      </c>
    </row>
    <row r="619" spans="1:8" ht="18" customHeight="1">
      <c r="A619" s="1850"/>
      <c r="B619" s="316"/>
      <c r="C619" s="317" t="s">
        <v>346</v>
      </c>
      <c r="D619" s="318">
        <v>40</v>
      </c>
      <c r="E619" s="319">
        <v>0.6</v>
      </c>
      <c r="F619" s="319">
        <v>8.1199999999999992</v>
      </c>
      <c r="G619" s="319">
        <v>7</v>
      </c>
      <c r="H619" s="346">
        <f t="array" ref="H619">IF(SUM(E619:G619)=0,"",E619*4+F619*4+G619*9)</f>
        <v>97.88</v>
      </c>
    </row>
    <row r="620" spans="1:8" ht="18" customHeight="1">
      <c r="A620" s="1841">
        <v>46270</v>
      </c>
      <c r="B620" s="1843" t="s">
        <v>248</v>
      </c>
      <c r="C620" s="1844"/>
      <c r="D620" s="1845"/>
      <c r="E620" s="289">
        <f t="array" ref="E620">H620/8</f>
        <v>284</v>
      </c>
      <c r="F620" s="289">
        <f t="array" ref="F620">H620/20</f>
        <v>113.6</v>
      </c>
      <c r="G620" s="289">
        <f t="array" ref="G620">H620/30</f>
        <v>75.733333333333334</v>
      </c>
      <c r="H620" s="289">
        <v>2272</v>
      </c>
    </row>
    <row r="621" spans="1:8" ht="18" customHeight="1">
      <c r="A621" s="1842"/>
      <c r="B621" s="1846" t="s">
        <v>249</v>
      </c>
      <c r="C621" s="1847"/>
      <c r="D621" s="1848"/>
      <c r="E621" s="405">
        <f>SUM(E623:E637)</f>
        <v>265.5813</v>
      </c>
      <c r="F621" s="405">
        <f t="shared" ref="F621:G621" si="5">SUM(F623:F637)</f>
        <v>107.21459999999998</v>
      </c>
      <c r="G621" s="405">
        <f t="shared" si="5"/>
        <v>131.19209999999998</v>
      </c>
      <c r="H621" s="291">
        <f t="array" ref="H621">SUM(E621*4+F621*4+G621*9)</f>
        <v>2671.9124999999995</v>
      </c>
    </row>
    <row r="622" spans="1:8" ht="18" customHeight="1">
      <c r="A622" s="1842"/>
      <c r="B622" s="1846" t="s">
        <v>250</v>
      </c>
      <c r="C622" s="1847"/>
      <c r="D622" s="1848"/>
      <c r="E622" s="292">
        <f t="array" ref="E622">IF(E621=0,"",E621*4/$H621)</f>
        <v>0.39758981628328033</v>
      </c>
      <c r="F622" s="292">
        <f t="array" ref="F622">IF(F621=0,"",F621*4/$H621)</f>
        <v>0.16050615429958878</v>
      </c>
      <c r="G622" s="292">
        <f>IF(G621=0,"",G621*9/$H621)</f>
        <v>0.44190402941713103</v>
      </c>
      <c r="H622" s="293" t="str">
        <f t="array" ref="H622">IF(H621=0,"",FIXED(ROUND(E622*10,0),0,TRUE)&amp;":"&amp;FIXED(ROUND(F622*10,0),0,TRUE)&amp;":"&amp;FIXED(ROUND(G622*10,0),0,TRUE))</f>
        <v>4:2:4</v>
      </c>
    </row>
    <row r="623" spans="1:8" ht="18" customHeight="1">
      <c r="A623" s="1842"/>
      <c r="B623" s="300" t="s">
        <v>254</v>
      </c>
      <c r="C623" s="301" t="s">
        <v>304</v>
      </c>
      <c r="D623" s="302">
        <v>200</v>
      </c>
      <c r="E623" s="303">
        <v>57</v>
      </c>
      <c r="F623" s="303">
        <v>9.75</v>
      </c>
      <c r="G623" s="303">
        <v>1</v>
      </c>
      <c r="H623" s="304">
        <f t="array" ref="H623">IF(SUM(E623:G623)=0,"",E623*4+F623*4+G623*9)</f>
        <v>276</v>
      </c>
    </row>
    <row r="624" spans="1:8" ht="18" customHeight="1">
      <c r="A624" s="1842"/>
      <c r="B624" s="300"/>
      <c r="C624" s="301" t="s">
        <v>280</v>
      </c>
      <c r="D624" s="302">
        <v>53.8</v>
      </c>
      <c r="E624" s="303">
        <v>0.26899999999999996</v>
      </c>
      <c r="F624" s="303">
        <v>10.76</v>
      </c>
      <c r="G624" s="303">
        <v>4.6805999999999992</v>
      </c>
      <c r="H624" s="304">
        <f t="array" ref="H624">IF(SUM(E624:G624)=0,"",E624*4+F624*4+G624*9)</f>
        <v>86.241399999999999</v>
      </c>
    </row>
    <row r="625" spans="1:8" s="592" customFormat="1" ht="18" customHeight="1">
      <c r="A625" s="1842"/>
      <c r="B625" s="300"/>
      <c r="C625" s="301" t="s">
        <v>299</v>
      </c>
      <c r="D625" s="302">
        <v>50</v>
      </c>
      <c r="E625" s="303">
        <v>0.85</v>
      </c>
      <c r="F625" s="303">
        <v>7</v>
      </c>
      <c r="G625" s="303">
        <v>4.5999999999999996</v>
      </c>
      <c r="H625" s="304">
        <f t="array" ref="H625">IF(SUM(E625:G625)=0,"",E625*4+F625*4+G625*9)</f>
        <v>72.8</v>
      </c>
    </row>
    <row r="626" spans="1:8" ht="18" customHeight="1">
      <c r="A626" s="1842"/>
      <c r="B626" s="294" t="s">
        <v>251</v>
      </c>
      <c r="C626" s="295" t="s">
        <v>355</v>
      </c>
      <c r="D626" s="296">
        <v>25</v>
      </c>
      <c r="E626" s="297">
        <v>12.8</v>
      </c>
      <c r="F626" s="297">
        <v>2.8250000000000002</v>
      </c>
      <c r="G626" s="297">
        <v>7.7</v>
      </c>
      <c r="H626" s="298">
        <f t="array" ref="H626">IF(SUM(E626:G626)=0,"",E626*4+F626*4+G626*9)</f>
        <v>131.80000000000001</v>
      </c>
    </row>
    <row r="627" spans="1:8" s="592" customFormat="1" ht="18" customHeight="1">
      <c r="A627" s="1842"/>
      <c r="B627" s="294"/>
      <c r="C627" s="295" t="s">
        <v>290</v>
      </c>
      <c r="D627" s="296">
        <v>30</v>
      </c>
      <c r="E627" s="297">
        <v>10</v>
      </c>
      <c r="F627" s="297">
        <v>2</v>
      </c>
      <c r="G627" s="297">
        <v>1</v>
      </c>
      <c r="H627" s="298">
        <f t="array" ref="H627">IF(SUM(E627:G627)=0,"",E627*4+F627*4+G627*9)</f>
        <v>57</v>
      </c>
    </row>
    <row r="628" spans="1:8" ht="18" customHeight="1">
      <c r="A628" s="1842"/>
      <c r="B628" s="306" t="s">
        <v>258</v>
      </c>
      <c r="C628" s="307" t="s">
        <v>330</v>
      </c>
      <c r="D628" s="308">
        <v>160.4</v>
      </c>
      <c r="E628" s="309">
        <v>3.8495999999999997</v>
      </c>
      <c r="F628" s="309">
        <v>21.172799999999999</v>
      </c>
      <c r="G628" s="309">
        <v>59.347999999999999</v>
      </c>
      <c r="H628" s="310">
        <f t="array" ref="H628">IF(SUM(E628:G628)=0,"",E628*4+F628*4+G628*9)</f>
        <v>634.22159999999997</v>
      </c>
    </row>
    <row r="629" spans="1:8" ht="18" customHeight="1">
      <c r="A629" s="1842"/>
      <c r="B629" s="294" t="s">
        <v>251</v>
      </c>
      <c r="C629" s="295" t="s">
        <v>266</v>
      </c>
      <c r="D629" s="296">
        <v>270</v>
      </c>
      <c r="E629" s="297">
        <v>69.930000000000007</v>
      </c>
      <c r="F629" s="297">
        <v>7.02</v>
      </c>
      <c r="G629" s="297">
        <v>0.81</v>
      </c>
      <c r="H629" s="298">
        <f t="array" ref="H629">IF(SUM(E629:G629)=0,"",E629*4+F629*4+G629*9)</f>
        <v>315.09000000000003</v>
      </c>
    </row>
    <row r="630" spans="1:8" ht="18" customHeight="1">
      <c r="A630" s="1842"/>
      <c r="B630" s="294"/>
      <c r="C630" s="295" t="s">
        <v>280</v>
      </c>
      <c r="D630" s="296">
        <v>37</v>
      </c>
      <c r="E630" s="297">
        <v>0.185</v>
      </c>
      <c r="F630" s="297">
        <v>7.4</v>
      </c>
      <c r="G630" s="297">
        <v>3.2189999999999999</v>
      </c>
      <c r="H630" s="298">
        <f t="array" ref="H630">IF(SUM(E630:G630)=0,"",E630*4+F630*4+G630*9)</f>
        <v>59.311</v>
      </c>
    </row>
    <row r="631" spans="1:8" s="592" customFormat="1" ht="18" customHeight="1">
      <c r="A631" s="1842"/>
      <c r="B631" s="294"/>
      <c r="C631" s="295" t="s">
        <v>330</v>
      </c>
      <c r="D631" s="296">
        <v>59.5</v>
      </c>
      <c r="E631" s="297">
        <v>1.4279999999999999</v>
      </c>
      <c r="F631" s="297">
        <v>7.8540000000000001</v>
      </c>
      <c r="G631" s="297">
        <v>22.015000000000001</v>
      </c>
      <c r="H631" s="298">
        <f t="array" ref="H631">IF(SUM(E631:G631)=0,"",E631*4+F631*4+G631*9)</f>
        <v>235.26299999999998</v>
      </c>
    </row>
    <row r="632" spans="1:8" s="592" customFormat="1" ht="18" customHeight="1">
      <c r="A632" s="1842"/>
      <c r="B632" s="294"/>
      <c r="C632" s="295" t="s">
        <v>356</v>
      </c>
      <c r="D632" s="296">
        <v>360.8</v>
      </c>
      <c r="E632" s="297">
        <v>65.3048</v>
      </c>
      <c r="F632" s="297">
        <v>2.5255999999999998</v>
      </c>
      <c r="G632" s="297">
        <v>0.72160000000000013</v>
      </c>
      <c r="H632" s="298">
        <f t="array" ref="H632">IF(SUM(E632:G632)=0,"",E632*4+F632*4+G632*9)</f>
        <v>277.81599999999997</v>
      </c>
    </row>
    <row r="633" spans="1:8" ht="18" customHeight="1">
      <c r="A633" s="1842"/>
      <c r="B633" s="316" t="s">
        <v>261</v>
      </c>
      <c r="C633" s="317" t="s">
        <v>266</v>
      </c>
      <c r="D633" s="318">
        <v>111.7</v>
      </c>
      <c r="E633" s="319">
        <v>28.930299999999999</v>
      </c>
      <c r="F633" s="319">
        <v>2.9042000000000003</v>
      </c>
      <c r="G633" s="319">
        <v>0.33509999999999995</v>
      </c>
      <c r="H633" s="346">
        <f t="array" ref="H633">IF(SUM(E633:G633)=0,"",E633*4+F633*4+G633*9)</f>
        <v>130.35389999999998</v>
      </c>
    </row>
    <row r="634" spans="1:8" ht="18" customHeight="1">
      <c r="A634" s="1842"/>
      <c r="B634" s="316"/>
      <c r="C634" s="317" t="s">
        <v>308</v>
      </c>
      <c r="D634" s="318">
        <v>35.299999999999997</v>
      </c>
      <c r="E634" s="319">
        <v>2.1885999999999997</v>
      </c>
      <c r="F634" s="319">
        <v>5.8597999999999999</v>
      </c>
      <c r="G634" s="319">
        <v>20</v>
      </c>
      <c r="H634" s="346">
        <f t="array" ref="H634">IF(SUM(E634:G634)=0,"",E634*4+F634*4+G634*9)</f>
        <v>212.1936</v>
      </c>
    </row>
    <row r="635" spans="1:8" ht="18" customHeight="1">
      <c r="A635" s="1842"/>
      <c r="B635" s="316"/>
      <c r="C635" s="317" t="s">
        <v>346</v>
      </c>
      <c r="D635" s="318">
        <v>44.4</v>
      </c>
      <c r="E635" s="319">
        <v>0.66599999999999993</v>
      </c>
      <c r="F635" s="319">
        <v>9.0132000000000012</v>
      </c>
      <c r="G635" s="319">
        <v>2.7527999999999997</v>
      </c>
      <c r="H635" s="346">
        <f t="array" ref="H635">IF(SUM(E635:G635)=0,"",E635*4+F635*4+G635*9)</f>
        <v>63.492000000000004</v>
      </c>
    </row>
    <row r="636" spans="1:8" ht="18" customHeight="1">
      <c r="A636" s="1842"/>
      <c r="B636" s="316"/>
      <c r="C636" s="317" t="s">
        <v>344</v>
      </c>
      <c r="D636" s="318">
        <v>70</v>
      </c>
      <c r="E636" s="319">
        <v>2.73</v>
      </c>
      <c r="F636" s="319">
        <v>11.13</v>
      </c>
      <c r="G636" s="319">
        <v>3.01</v>
      </c>
      <c r="H636" s="346">
        <f t="array" ref="H636">IF(SUM(E636:G636)=0,"",E636*4+F636*4+G636*9)</f>
        <v>82.53</v>
      </c>
    </row>
    <row r="637" spans="1:8" ht="18" customHeight="1">
      <c r="A637" s="1842"/>
      <c r="B637" s="316"/>
      <c r="C637" s="317" t="s">
        <v>315</v>
      </c>
      <c r="D637" s="318">
        <v>135</v>
      </c>
      <c r="E637" s="319">
        <v>9.4499999999999993</v>
      </c>
      <c r="F637" s="319">
        <v>0</v>
      </c>
      <c r="G637" s="319">
        <v>0</v>
      </c>
      <c r="H637" s="346">
        <f t="array" ref="H637">IF(SUM(E637:G637)=0,"",E637*4+F637*4+G637*9)</f>
        <v>37.799999999999997</v>
      </c>
    </row>
    <row r="638" spans="1:8" ht="18" customHeight="1">
      <c r="A638" s="1841">
        <v>46271</v>
      </c>
      <c r="B638" s="1843" t="s">
        <v>248</v>
      </c>
      <c r="C638" s="1844"/>
      <c r="D638" s="1845"/>
      <c r="E638" s="289">
        <f t="array" ref="E638">H638/8</f>
        <v>284</v>
      </c>
      <c r="F638" s="289">
        <f t="array" ref="F638">H638/20</f>
        <v>113.6</v>
      </c>
      <c r="G638" s="289">
        <f t="array" ref="G638">H638/30</f>
        <v>75.733333333333334</v>
      </c>
      <c r="H638" s="289">
        <v>2272</v>
      </c>
    </row>
    <row r="639" spans="1:8" ht="18" customHeight="1">
      <c r="A639" s="1842"/>
      <c r="B639" s="1846" t="s">
        <v>249</v>
      </c>
      <c r="C639" s="1847"/>
      <c r="D639" s="1848"/>
      <c r="E639" s="405">
        <f>SUM(E641:E650)</f>
        <v>371.41539999999998</v>
      </c>
      <c r="F639" s="405">
        <f>SUM(F641:F650)</f>
        <v>90.604700000000008</v>
      </c>
      <c r="G639" s="405">
        <f>SUM(G641:G650)</f>
        <v>32.727400000000003</v>
      </c>
      <c r="H639" s="291">
        <f t="array" ref="H639">SUM(E639*4+F639*4+G639*9)</f>
        <v>2142.627</v>
      </c>
    </row>
    <row r="640" spans="1:8" ht="18" customHeight="1">
      <c r="A640" s="1842"/>
      <c r="B640" s="1846" t="s">
        <v>250</v>
      </c>
      <c r="C640" s="1847"/>
      <c r="D640" s="1848"/>
      <c r="E640" s="292">
        <f t="array" ref="E640">IF(E639=0,"",E639*4/$H639)</f>
        <v>0.69338321602406761</v>
      </c>
      <c r="F640" s="292">
        <f t="array" ref="F640">IF(F639=0,"",F639*4/$H639)</f>
        <v>0.16914693971465872</v>
      </c>
      <c r="G640" s="292">
        <f>IF(G639=0,"",G639*9/$H639)</f>
        <v>0.13746984426127368</v>
      </c>
      <c r="H640" s="293" t="str">
        <f t="array" ref="H640">IF(H639=0,"",FIXED(ROUND(E640*10,0),0,TRUE)&amp;":"&amp;FIXED(ROUND(F640*10,0),0,TRUE)&amp;":"&amp;FIXED(ROUND(G640*10,0),0,TRUE))</f>
        <v>7:2:1</v>
      </c>
    </row>
    <row r="641" spans="1:8" ht="18" customHeight="1">
      <c r="A641" s="1842"/>
      <c r="B641" s="300" t="s">
        <v>254</v>
      </c>
      <c r="C641" s="301" t="s">
        <v>280</v>
      </c>
      <c r="D641" s="302">
        <v>25</v>
      </c>
      <c r="E641" s="303">
        <v>0.75</v>
      </c>
      <c r="F641" s="303">
        <v>2.9249999999999998</v>
      </c>
      <c r="G641" s="303">
        <v>0.95</v>
      </c>
      <c r="H641" s="304">
        <f t="array" ref="H641">IF(SUM(E641:G641)=0,"",E641*4+F641*4+G641*9)</f>
        <v>23.25</v>
      </c>
    </row>
    <row r="642" spans="1:8" ht="18" customHeight="1">
      <c r="A642" s="1842"/>
      <c r="B642" s="300"/>
      <c r="C642" s="301" t="s">
        <v>281</v>
      </c>
      <c r="D642" s="302">
        <v>420.5</v>
      </c>
      <c r="E642" s="303">
        <v>95.873999999999995</v>
      </c>
      <c r="F642" s="303">
        <v>16.3995</v>
      </c>
      <c r="G642" s="303">
        <v>5</v>
      </c>
      <c r="H642" s="304">
        <f t="array" ref="H642">IF(SUM(E642:G642)=0,"",E642*4+F642*4+G642*9)</f>
        <v>494.09399999999999</v>
      </c>
    </row>
    <row r="643" spans="1:8" ht="18" customHeight="1">
      <c r="A643" s="1842"/>
      <c r="B643" s="306" t="s">
        <v>258</v>
      </c>
      <c r="C643" s="307" t="s">
        <v>266</v>
      </c>
      <c r="D643" s="308">
        <v>271</v>
      </c>
      <c r="E643" s="309">
        <v>70.188999999999993</v>
      </c>
      <c r="F643" s="309">
        <v>7.0460000000000003</v>
      </c>
      <c r="G643" s="309">
        <v>0.81299999999999994</v>
      </c>
      <c r="H643" s="310">
        <f t="array" ref="H643">IF(SUM(E643:G643)=0,"",E643*4+F643*4+G643*9)</f>
        <v>316.25700000000001</v>
      </c>
    </row>
    <row r="644" spans="1:8" s="592" customFormat="1" ht="18" customHeight="1">
      <c r="A644" s="1842"/>
      <c r="B644" s="306"/>
      <c r="C644" s="307" t="s">
        <v>308</v>
      </c>
      <c r="D644" s="308">
        <v>66.2</v>
      </c>
      <c r="E644" s="309">
        <v>4.1044000000000009</v>
      </c>
      <c r="F644" s="309">
        <v>10.9892</v>
      </c>
      <c r="G644" s="309">
        <v>0.7944</v>
      </c>
      <c r="H644" s="310">
        <f t="array" ref="H644">IF(SUM(E644:G644)=0,"",E644*4+F644*4+G644*9)</f>
        <v>67.524000000000001</v>
      </c>
    </row>
    <row r="645" spans="1:8" ht="18" customHeight="1">
      <c r="A645" s="1842"/>
      <c r="B645" s="294" t="s">
        <v>251</v>
      </c>
      <c r="C645" s="295" t="s">
        <v>357</v>
      </c>
      <c r="D645" s="296">
        <v>18</v>
      </c>
      <c r="E645" s="297">
        <v>9.27</v>
      </c>
      <c r="F645" s="297">
        <v>1.6559999999999999</v>
      </c>
      <c r="G645" s="297">
        <v>3.0959999999999996</v>
      </c>
      <c r="H645" s="298">
        <f t="array" ref="H645">IF(SUM(E645:G645)=0,"",E645*4+F645*4+G645*9)</f>
        <v>71.567999999999998</v>
      </c>
    </row>
    <row r="646" spans="1:8" ht="18" customHeight="1">
      <c r="A646" s="1842"/>
      <c r="B646" s="294"/>
      <c r="C646" s="295" t="s">
        <v>355</v>
      </c>
      <c r="D646" s="296">
        <v>25</v>
      </c>
      <c r="E646" s="297">
        <v>12.8</v>
      </c>
      <c r="F646" s="297">
        <v>2.8250000000000002</v>
      </c>
      <c r="G646" s="297">
        <v>7.7</v>
      </c>
      <c r="H646" s="298">
        <f t="array" ref="H646">IF(SUM(E646:G646)=0,"",E646*4+F646*4+G646*9)</f>
        <v>131.80000000000001</v>
      </c>
    </row>
    <row r="647" spans="1:8" ht="18" customHeight="1">
      <c r="A647" s="1842"/>
      <c r="B647" s="294"/>
      <c r="C647" s="295" t="s">
        <v>333</v>
      </c>
      <c r="D647" s="296">
        <v>1000</v>
      </c>
      <c r="E647" s="297">
        <v>80</v>
      </c>
      <c r="F647" s="297">
        <v>0</v>
      </c>
      <c r="G647" s="297">
        <v>0</v>
      </c>
      <c r="H647" s="298">
        <f t="array" ref="H647">IF(SUM(E647:G647)=0,"",E647*4+F647*4+G647*9)</f>
        <v>320</v>
      </c>
    </row>
    <row r="648" spans="1:8" ht="18" customHeight="1">
      <c r="A648" s="1842"/>
      <c r="B648" s="294"/>
      <c r="C648" s="295" t="s">
        <v>280</v>
      </c>
      <c r="D648" s="296">
        <v>110</v>
      </c>
      <c r="E648" s="297">
        <v>0.55000000000000004</v>
      </c>
      <c r="F648" s="297">
        <v>22</v>
      </c>
      <c r="G648" s="297">
        <v>9.5699999999999985</v>
      </c>
      <c r="H648" s="298">
        <f t="array" ref="H648">IF(SUM(E648:G648)=0,"",E648*4+F648*4+G648*9)</f>
        <v>176.32999999999998</v>
      </c>
    </row>
    <row r="649" spans="1:8" ht="18" customHeight="1">
      <c r="A649" s="1842"/>
      <c r="B649" s="316" t="s">
        <v>261</v>
      </c>
      <c r="C649" s="317" t="s">
        <v>304</v>
      </c>
      <c r="D649" s="318">
        <v>426</v>
      </c>
      <c r="E649" s="319">
        <v>97.128000000000014</v>
      </c>
      <c r="F649" s="319">
        <v>16.613999999999997</v>
      </c>
      <c r="G649" s="319">
        <v>1.704</v>
      </c>
      <c r="H649" s="346">
        <f t="array" ref="H649">IF(SUM(E649:G649)=0,"",E649*4+F649*4+G649*9)</f>
        <v>470.30400000000009</v>
      </c>
    </row>
    <row r="650" spans="1:8" ht="18" customHeight="1">
      <c r="A650" s="1842"/>
      <c r="B650" s="316"/>
      <c r="C650" s="317" t="s">
        <v>346</v>
      </c>
      <c r="D650" s="318">
        <v>50</v>
      </c>
      <c r="E650" s="319">
        <v>0.75</v>
      </c>
      <c r="F650" s="319">
        <v>10.15</v>
      </c>
      <c r="G650" s="319">
        <v>3.1</v>
      </c>
      <c r="H650" s="346">
        <f t="array" ref="H650">IF(SUM(E650:G650)=0,"",E650*4+F650*4+G650*9)</f>
        <v>71.5</v>
      </c>
    </row>
    <row r="651" spans="1:8" ht="18" customHeight="1">
      <c r="A651" s="1849">
        <v>46272</v>
      </c>
      <c r="B651" s="1851" t="s">
        <v>295</v>
      </c>
      <c r="C651" s="1844"/>
      <c r="D651" s="1845"/>
      <c r="E651" s="333">
        <f t="array" ref="E651">H651/8</f>
        <v>312.625</v>
      </c>
      <c r="F651" s="333">
        <f t="array" ref="F651">H651/20</f>
        <v>125.05</v>
      </c>
      <c r="G651" s="333">
        <f t="array" ref="G651">H651/30</f>
        <v>83.36666666666666</v>
      </c>
      <c r="H651" s="333">
        <v>2501</v>
      </c>
    </row>
    <row r="652" spans="1:8" ht="18" customHeight="1">
      <c r="A652" s="1850"/>
      <c r="B652" s="1846" t="s">
        <v>249</v>
      </c>
      <c r="C652" s="1847"/>
      <c r="D652" s="1848"/>
      <c r="E652" s="405">
        <f>SUM(E654:E661)</f>
        <v>339.46929999999998</v>
      </c>
      <c r="F652" s="405">
        <f>SUM(F654:F661)</f>
        <v>102.60139999999998</v>
      </c>
      <c r="G652" s="405">
        <f>SUM(G654:G661)</f>
        <v>63.234299999999998</v>
      </c>
      <c r="H652" s="291">
        <f t="array" ref="H652">SUM(E652*4+F652*4+G652*9)</f>
        <v>2337.3914999999997</v>
      </c>
    </row>
    <row r="653" spans="1:8" ht="18" customHeight="1">
      <c r="A653" s="1850"/>
      <c r="B653" s="1846" t="s">
        <v>250</v>
      </c>
      <c r="C653" s="1847"/>
      <c r="D653" s="1848"/>
      <c r="E653" s="292">
        <f t="array" ref="E653">IF(E652=0,"",E652*4/$H652)</f>
        <v>0.58093699750341354</v>
      </c>
      <c r="F653" s="292">
        <f t="array" ref="F653">IF(F652=0,"",F652*4/$H652)</f>
        <v>0.17558273827897466</v>
      </c>
      <c r="G653" s="292">
        <f>IF(G652=0,"",G652*9/$H652)</f>
        <v>0.24348026421761185</v>
      </c>
      <c r="H653" s="293" t="str">
        <f t="array" ref="H653">IF(H652=0,"",FIXED(ROUND(E653*10,0),0,TRUE)&amp;":"&amp;FIXED(ROUND(F653*10,0),0,TRUE)&amp;":"&amp;FIXED(ROUND(G653*10,0),0,TRUE))</f>
        <v>6:2:2</v>
      </c>
    </row>
    <row r="654" spans="1:8" ht="18" customHeight="1">
      <c r="A654" s="1850"/>
      <c r="B654" s="300" t="s">
        <v>254</v>
      </c>
      <c r="C654" s="301" t="s">
        <v>358</v>
      </c>
      <c r="D654" s="302">
        <v>336.9</v>
      </c>
      <c r="E654" s="303">
        <v>80</v>
      </c>
      <c r="F654" s="303">
        <v>15</v>
      </c>
      <c r="G654" s="303">
        <v>20</v>
      </c>
      <c r="H654" s="304">
        <f t="array" ref="H654">IF(SUM(E654:G654)=0,"",E654*4+F654*4+G654*9)</f>
        <v>560</v>
      </c>
    </row>
    <row r="655" spans="1:8" ht="18" customHeight="1">
      <c r="A655" s="1850"/>
      <c r="B655" s="294" t="s">
        <v>251</v>
      </c>
      <c r="C655" s="295" t="s">
        <v>280</v>
      </c>
      <c r="D655" s="296">
        <v>41.4</v>
      </c>
      <c r="E655" s="297">
        <v>0.20699999999999999</v>
      </c>
      <c r="F655" s="297">
        <v>8.2799999999999994</v>
      </c>
      <c r="G655" s="297">
        <v>3.6017999999999994</v>
      </c>
      <c r="H655" s="298">
        <f t="array" ref="H655">IF(SUM(E655:G655)=0,"",E655*4+F655*4+G655*9)</f>
        <v>66.364199999999997</v>
      </c>
    </row>
    <row r="656" spans="1:8" ht="18" customHeight="1">
      <c r="A656" s="1850"/>
      <c r="B656" s="306" t="s">
        <v>258</v>
      </c>
      <c r="C656" s="307" t="s">
        <v>266</v>
      </c>
      <c r="D656" s="308">
        <v>353.5</v>
      </c>
      <c r="E656" s="309">
        <v>91.5565</v>
      </c>
      <c r="F656" s="309">
        <v>9.1910000000000007</v>
      </c>
      <c r="G656" s="309">
        <v>1.0605</v>
      </c>
      <c r="H656" s="310">
        <f t="array" ref="H656">IF(SUM(E656:G656)=0,"",E656*4+F656*4+G656*9)</f>
        <v>412.53449999999998</v>
      </c>
    </row>
    <row r="657" spans="1:8" s="592" customFormat="1" ht="18" customHeight="1">
      <c r="A657" s="1850"/>
      <c r="B657" s="575"/>
      <c r="C657" s="307" t="s">
        <v>308</v>
      </c>
      <c r="D657" s="308">
        <v>45.4</v>
      </c>
      <c r="E657" s="309">
        <v>2.8148</v>
      </c>
      <c r="F657" s="309">
        <v>7.5363999999999995</v>
      </c>
      <c r="G657" s="309">
        <v>0.54479999999999995</v>
      </c>
      <c r="H657" s="310">
        <f t="array" ref="H657">IF(SUM(E657:G657)=0,"",E657*4+F657*4+G657*9)</f>
        <v>46.307999999999993</v>
      </c>
    </row>
    <row r="658" spans="1:8" ht="18" customHeight="1">
      <c r="A658" s="1850"/>
      <c r="B658" s="520" t="s">
        <v>359</v>
      </c>
      <c r="C658" s="526" t="s">
        <v>360</v>
      </c>
      <c r="D658" s="527">
        <v>950</v>
      </c>
      <c r="E658" s="528">
        <v>74.099999999999994</v>
      </c>
      <c r="F658" s="528">
        <v>11.4</v>
      </c>
      <c r="G658" s="528">
        <v>22.8</v>
      </c>
      <c r="H658" s="528">
        <f t="array" ref="H658">IF(SUM(E658:G658)=0,"",E658*4+F658*4+G658*9)</f>
        <v>547.20000000000005</v>
      </c>
    </row>
    <row r="659" spans="1:8" ht="18" customHeight="1">
      <c r="A659" s="1850"/>
      <c r="B659" s="521"/>
      <c r="C659" s="526" t="s">
        <v>280</v>
      </c>
      <c r="D659" s="527">
        <v>103.6</v>
      </c>
      <c r="E659" s="528">
        <v>0.51800000000000002</v>
      </c>
      <c r="F659" s="528">
        <v>20.72</v>
      </c>
      <c r="G659" s="528">
        <v>9.0131999999999977</v>
      </c>
      <c r="H659" s="528">
        <f t="array" ref="H659">IF(SUM(E659:G659)=0,"",E659*4+F659*4+G659*9)</f>
        <v>166.07079999999996</v>
      </c>
    </row>
    <row r="660" spans="1:8" ht="18" customHeight="1">
      <c r="A660" s="1850"/>
      <c r="B660" s="316" t="s">
        <v>261</v>
      </c>
      <c r="C660" s="317" t="s">
        <v>361</v>
      </c>
      <c r="D660" s="318">
        <v>391</v>
      </c>
      <c r="E660" s="319">
        <v>89.14800000000001</v>
      </c>
      <c r="F660" s="319">
        <v>15.248999999999999</v>
      </c>
      <c r="G660" s="319">
        <v>1.5640000000000001</v>
      </c>
      <c r="H660" s="346">
        <f t="array" ref="H660">IF(SUM(E660:G660)=0,"",E660*4+F660*4+G660*9)</f>
        <v>431.66400000000004</v>
      </c>
    </row>
    <row r="661" spans="1:8" ht="18" customHeight="1">
      <c r="A661" s="1850"/>
      <c r="B661" s="316"/>
      <c r="C661" s="317" t="s">
        <v>346</v>
      </c>
      <c r="D661" s="318">
        <v>75</v>
      </c>
      <c r="E661" s="319">
        <v>1.125</v>
      </c>
      <c r="F661" s="319">
        <v>15.225</v>
      </c>
      <c r="G661" s="319">
        <v>4.6500000000000004</v>
      </c>
      <c r="H661" s="346">
        <f t="array" ref="H661">IF(SUM(E661:G661)=0,"",E661*4+F661*4+G661*9)</f>
        <v>107.25</v>
      </c>
    </row>
    <row r="662" spans="1:8" ht="18" customHeight="1">
      <c r="A662" s="1841">
        <v>46273</v>
      </c>
      <c r="B662" s="1843" t="s">
        <v>248</v>
      </c>
      <c r="C662" s="1844"/>
      <c r="D662" s="1845"/>
      <c r="E662" s="289">
        <f t="array" ref="E662">H662/8</f>
        <v>287.5</v>
      </c>
      <c r="F662" s="289">
        <f t="array" ref="F662">H662/20</f>
        <v>115</v>
      </c>
      <c r="G662" s="289">
        <f t="array" ref="G662">H662/30</f>
        <v>76.666666666666671</v>
      </c>
      <c r="H662" s="289">
        <v>2300</v>
      </c>
    </row>
    <row r="663" spans="1:8" ht="18" customHeight="1">
      <c r="A663" s="1842"/>
      <c r="B663" s="1846" t="s">
        <v>249</v>
      </c>
      <c r="C663" s="1847"/>
      <c r="D663" s="1848"/>
      <c r="E663" s="405">
        <f>SUM(E665:E672)</f>
        <v>239.70250000000004</v>
      </c>
      <c r="F663" s="405">
        <f>SUM(F665:F672)</f>
        <v>61.993499999999997</v>
      </c>
      <c r="G663" s="405">
        <f>SUM(G665:G672)</f>
        <v>23.3385</v>
      </c>
      <c r="H663" s="291">
        <f t="array" ref="H663">SUM(E663*4+F663*4+G663*9)</f>
        <v>1416.8305</v>
      </c>
    </row>
    <row r="664" spans="1:8" ht="18" customHeight="1">
      <c r="A664" s="1842"/>
      <c r="B664" s="1846" t="s">
        <v>250</v>
      </c>
      <c r="C664" s="1847"/>
      <c r="D664" s="1848"/>
      <c r="E664" s="292">
        <f t="array" ref="E664">IF(E663=0,"",E663*4/$H663)</f>
        <v>0.67672879712852041</v>
      </c>
      <c r="F664" s="292">
        <f t="array" ref="F664">IF(F663=0,"",F663*4/$H663)</f>
        <v>0.17502023001339961</v>
      </c>
      <c r="G664" s="292">
        <f>IF(G663=0,"",G663*9/$H663)</f>
        <v>0.14825097285808006</v>
      </c>
      <c r="H664" s="293" t="str">
        <f t="array" ref="H664">IF(H663=0,"",FIXED(ROUND(E664*10,0),0,TRUE)&amp;":"&amp;FIXED(ROUND(F664*10,0),0,TRUE)&amp;":"&amp;FIXED(ROUND(G664*10,0),0,TRUE))</f>
        <v>7:2:1</v>
      </c>
    </row>
    <row r="665" spans="1:8" ht="18" customHeight="1">
      <c r="A665" s="1842"/>
      <c r="B665" s="300" t="s">
        <v>254</v>
      </c>
      <c r="C665" s="301" t="s">
        <v>280</v>
      </c>
      <c r="D665" s="302">
        <v>25</v>
      </c>
      <c r="E665" s="303">
        <v>0.75</v>
      </c>
      <c r="F665" s="303">
        <v>2.9249999999999998</v>
      </c>
      <c r="G665" s="303">
        <v>0.95</v>
      </c>
      <c r="H665" s="304">
        <f t="array" ref="H665">IF(SUM(E665:G665)=0,"",E665*4+F665*4+G665*9)</f>
        <v>23.25</v>
      </c>
    </row>
    <row r="666" spans="1:8" ht="18" customHeight="1">
      <c r="A666" s="1842"/>
      <c r="B666" s="300"/>
      <c r="C666" s="301" t="s">
        <v>281</v>
      </c>
      <c r="D666" s="302">
        <v>420.5</v>
      </c>
      <c r="E666" s="303">
        <v>95.873999999999995</v>
      </c>
      <c r="F666" s="303">
        <v>16.3995</v>
      </c>
      <c r="G666" s="303">
        <v>5</v>
      </c>
      <c r="H666" s="304">
        <f t="array" ref="H666">IF(SUM(E666:G666)=0,"",E666*4+F666*4+G666*9)</f>
        <v>494.09399999999999</v>
      </c>
    </row>
    <row r="667" spans="1:8" ht="18" customHeight="1">
      <c r="A667" s="1842"/>
      <c r="B667" s="306" t="s">
        <v>258</v>
      </c>
      <c r="C667" s="307" t="s">
        <v>266</v>
      </c>
      <c r="D667" s="308">
        <v>327.5</v>
      </c>
      <c r="E667" s="309">
        <v>84.822500000000005</v>
      </c>
      <c r="F667" s="309">
        <v>8.5150000000000006</v>
      </c>
      <c r="G667" s="309">
        <v>0.98250000000000004</v>
      </c>
      <c r="H667" s="310">
        <f t="array" ref="H667">IF(SUM(E667:G667)=0,"",E667*4+F667*4+G667*9)</f>
        <v>382.1925</v>
      </c>
    </row>
    <row r="668" spans="1:8" ht="18" customHeight="1">
      <c r="A668" s="1842"/>
      <c r="B668" s="306"/>
      <c r="C668" s="307" t="s">
        <v>280</v>
      </c>
      <c r="D668" s="308">
        <v>47</v>
      </c>
      <c r="E668" s="309">
        <v>0.23499999999999999</v>
      </c>
      <c r="F668" s="309">
        <v>9.4</v>
      </c>
      <c r="G668" s="309">
        <v>4.0889999999999995</v>
      </c>
      <c r="H668" s="310">
        <f t="array" ref="H668">IF(SUM(E668:G668)=0,"",E668*4+F668*4+G668*9)</f>
        <v>75.340999999999994</v>
      </c>
    </row>
    <row r="669" spans="1:8" s="592" customFormat="1" ht="18" customHeight="1">
      <c r="A669" s="1842"/>
      <c r="B669" s="306"/>
      <c r="C669" s="307" t="s">
        <v>308</v>
      </c>
      <c r="D669" s="308">
        <v>40</v>
      </c>
      <c r="E669" s="309">
        <v>2.48</v>
      </c>
      <c r="F669" s="309">
        <v>6.64</v>
      </c>
      <c r="G669" s="309">
        <v>0.48</v>
      </c>
      <c r="H669" s="310">
        <f t="array" ref="H669">IF(SUM(E669:G669)=0,"",E669*4+F669*4+G669*9)</f>
        <v>40.799999999999997</v>
      </c>
    </row>
    <row r="670" spans="1:8" ht="18" customHeight="1">
      <c r="A670" s="1842"/>
      <c r="B670" s="294" t="s">
        <v>251</v>
      </c>
      <c r="C670" s="295" t="s">
        <v>308</v>
      </c>
      <c r="D670" s="296">
        <v>30</v>
      </c>
      <c r="E670" s="297">
        <v>1.86</v>
      </c>
      <c r="F670" s="297">
        <v>4.9800000000000004</v>
      </c>
      <c r="G670" s="297">
        <v>0.36</v>
      </c>
      <c r="H670" s="298">
        <f t="array" ref="H670">IF(SUM(E670:G670)=0,"",E670*4+F670*4+G670*9)</f>
        <v>30.6</v>
      </c>
    </row>
    <row r="671" spans="1:8" ht="18" customHeight="1">
      <c r="A671" s="1842"/>
      <c r="B671" s="294"/>
      <c r="C671" s="295" t="s">
        <v>352</v>
      </c>
      <c r="D671" s="296">
        <v>250</v>
      </c>
      <c r="E671" s="297">
        <v>12.5</v>
      </c>
      <c r="F671" s="297">
        <v>9</v>
      </c>
      <c r="G671" s="297">
        <v>11</v>
      </c>
      <c r="H671" s="298">
        <f t="array" ref="H671">IF(SUM(E671:G671)=0,"",E671*4+F671*4+G671*9)</f>
        <v>185</v>
      </c>
    </row>
    <row r="672" spans="1:8" ht="18" customHeight="1">
      <c r="A672" s="1842"/>
      <c r="B672" s="316" t="s">
        <v>261</v>
      </c>
      <c r="C672" s="317" t="s">
        <v>266</v>
      </c>
      <c r="D672" s="318">
        <v>159</v>
      </c>
      <c r="E672" s="319">
        <v>41.180999999999997</v>
      </c>
      <c r="F672" s="319">
        <v>4.1340000000000003</v>
      </c>
      <c r="G672" s="319">
        <v>0.47699999999999998</v>
      </c>
      <c r="H672" s="346">
        <f t="array" ref="H672">IF(SUM(E672:G672)=0,"",E672*4+F672*4+G672*9)</f>
        <v>185.553</v>
      </c>
    </row>
    <row r="673" spans="1:8" ht="18" customHeight="1">
      <c r="A673" s="1849">
        <v>46274</v>
      </c>
      <c r="B673" s="1851" t="s">
        <v>295</v>
      </c>
      <c r="C673" s="1844"/>
      <c r="D673" s="1845"/>
      <c r="E673" s="333">
        <f t="array" ref="E673">H673/8</f>
        <v>312.625</v>
      </c>
      <c r="F673" s="333">
        <f t="array" ref="F673">H673/20</f>
        <v>125.05</v>
      </c>
      <c r="G673" s="333">
        <f t="array" ref="G673">H673/30</f>
        <v>83.36666666666666</v>
      </c>
      <c r="H673" s="333">
        <v>2501</v>
      </c>
    </row>
    <row r="674" spans="1:8" ht="18" customHeight="1">
      <c r="A674" s="1850"/>
      <c r="B674" s="1846" t="s">
        <v>249</v>
      </c>
      <c r="C674" s="1847"/>
      <c r="D674" s="1848"/>
      <c r="E674" s="405">
        <f>SUM(E676:E685)</f>
        <v>302.0428</v>
      </c>
      <c r="F674" s="405">
        <f>SUM(F676:F685)</f>
        <v>82.043900000000008</v>
      </c>
      <c r="G674" s="405">
        <f>SUM(G676:G685)</f>
        <v>49.5518</v>
      </c>
      <c r="H674" s="291">
        <f t="array" ref="H674">SUM(E674*4+F674*4+G674*9)</f>
        <v>1982.3130000000001</v>
      </c>
    </row>
    <row r="675" spans="1:8" ht="18" customHeight="1">
      <c r="A675" s="1850"/>
      <c r="B675" s="1846" t="s">
        <v>250</v>
      </c>
      <c r="C675" s="1847"/>
      <c r="D675" s="1848"/>
      <c r="E675" s="292">
        <f t="array" ref="E675">IF(E674=0,"",E674*4/$H674)</f>
        <v>0.60947549655377331</v>
      </c>
      <c r="F675" s="292">
        <f t="array" ref="F675">IF(F674=0,"",F674*4/$H674)</f>
        <v>0.16555185785494017</v>
      </c>
      <c r="G675" s="292">
        <f>IF(G674=0,"",G674*9/$H674)</f>
        <v>0.22497264559128655</v>
      </c>
      <c r="H675" s="293" t="str">
        <f t="array" ref="H675">IF(H674=0,"",FIXED(ROUND(E675*10,0),0,TRUE)&amp;":"&amp;FIXED(ROUND(F675*10,0),0,TRUE)&amp;":"&amp;FIXED(ROUND(G675*10,0),0,TRUE))</f>
        <v>6:2:2</v>
      </c>
    </row>
    <row r="676" spans="1:8" ht="18" customHeight="1">
      <c r="A676" s="1850"/>
      <c r="B676" s="300" t="s">
        <v>254</v>
      </c>
      <c r="C676" s="301" t="s">
        <v>280</v>
      </c>
      <c r="D676" s="302">
        <v>25</v>
      </c>
      <c r="E676" s="303">
        <v>0.75</v>
      </c>
      <c r="F676" s="303">
        <v>2.9249999999999998</v>
      </c>
      <c r="G676" s="303">
        <v>0.95</v>
      </c>
      <c r="H676" s="304">
        <f t="array" ref="H676">IF(SUM(E676:G676)=0,"",E676*4+F676*4+G676*9)</f>
        <v>23.25</v>
      </c>
    </row>
    <row r="677" spans="1:8" s="592" customFormat="1" ht="18" customHeight="1">
      <c r="A677" s="1850"/>
      <c r="B677" s="300"/>
      <c r="C677" s="301" t="s">
        <v>281</v>
      </c>
      <c r="D677" s="302">
        <v>420.5</v>
      </c>
      <c r="E677" s="303">
        <v>95.873999999999995</v>
      </c>
      <c r="F677" s="303">
        <v>16.3995</v>
      </c>
      <c r="G677" s="303">
        <v>5</v>
      </c>
      <c r="H677" s="304">
        <f t="array" ref="H677">IF(SUM(E677:G677)=0,"",E677*4+F677*4+G677*9)</f>
        <v>494.09399999999999</v>
      </c>
    </row>
    <row r="678" spans="1:8" ht="18" customHeight="1">
      <c r="A678" s="1850"/>
      <c r="B678" s="294" t="s">
        <v>251</v>
      </c>
      <c r="C678" s="295" t="s">
        <v>352</v>
      </c>
      <c r="D678" s="296">
        <v>250</v>
      </c>
      <c r="E678" s="297">
        <v>12.5</v>
      </c>
      <c r="F678" s="297">
        <v>9</v>
      </c>
      <c r="G678" s="297">
        <v>11</v>
      </c>
      <c r="H678" s="298">
        <f t="array" ref="H678">IF(SUM(E678:G678)=0,"",E678*4+F678*4+G678*9)</f>
        <v>185</v>
      </c>
    </row>
    <row r="679" spans="1:8" ht="18" customHeight="1">
      <c r="A679" s="1850"/>
      <c r="B679" s="306" t="s">
        <v>258</v>
      </c>
      <c r="C679" s="307" t="s">
        <v>266</v>
      </c>
      <c r="D679" s="308">
        <v>317</v>
      </c>
      <c r="E679" s="309">
        <v>82.102999999999994</v>
      </c>
      <c r="F679" s="309">
        <v>8.2420000000000009</v>
      </c>
      <c r="G679" s="309">
        <v>0.95099999999999996</v>
      </c>
      <c r="H679" s="310">
        <f t="array" ref="H679">IF(SUM(E679:G679)=0,"",E679*4+F679*4+G679*9)</f>
        <v>369.93900000000002</v>
      </c>
    </row>
    <row r="680" spans="1:8" ht="18" customHeight="1">
      <c r="A680" s="1850"/>
      <c r="B680" s="575"/>
      <c r="C680" s="307" t="s">
        <v>308</v>
      </c>
      <c r="D680" s="308">
        <v>49.4</v>
      </c>
      <c r="E680" s="309">
        <v>3.0627999999999997</v>
      </c>
      <c r="F680" s="309">
        <v>8.2004000000000001</v>
      </c>
      <c r="G680" s="309">
        <v>5.5928000000000004</v>
      </c>
      <c r="H680" s="310">
        <f t="array" ref="H680">IF(SUM(E680:G680)=0,"",E680*4+F680*4+G680*9)</f>
        <v>95.388000000000005</v>
      </c>
    </row>
    <row r="681" spans="1:8" ht="18" customHeight="1">
      <c r="A681" s="1850"/>
      <c r="B681" s="520" t="s">
        <v>359</v>
      </c>
      <c r="C681" s="526" t="s">
        <v>266</v>
      </c>
      <c r="D681" s="527">
        <v>300</v>
      </c>
      <c r="E681" s="528">
        <v>77.7</v>
      </c>
      <c r="F681" s="528">
        <v>7.8</v>
      </c>
      <c r="G681" s="528">
        <v>0.9</v>
      </c>
      <c r="H681" s="528">
        <f t="array" ref="H681">IF(SUM(E681:G681)=0,"",E681*4+F681*4+G681*9)</f>
        <v>350.1</v>
      </c>
    </row>
    <row r="682" spans="1:8" ht="18" customHeight="1">
      <c r="A682" s="1850"/>
      <c r="B682" s="521"/>
      <c r="C682" s="526" t="s">
        <v>346</v>
      </c>
      <c r="D682" s="527">
        <v>35</v>
      </c>
      <c r="E682" s="528">
        <v>0.52500000000000002</v>
      </c>
      <c r="F682" s="528">
        <v>7.1050000000000004</v>
      </c>
      <c r="G682" s="528">
        <v>2.17</v>
      </c>
      <c r="H682" s="528">
        <f t="array" ref="H682">IF(SUM(E682:G682)=0,"",E682*4+F682*4+G682*9)</f>
        <v>50.050000000000004</v>
      </c>
    </row>
    <row r="683" spans="1:8" s="592" customFormat="1" ht="18" customHeight="1">
      <c r="A683" s="1850"/>
      <c r="B683" s="976"/>
      <c r="C683" s="526" t="s">
        <v>299</v>
      </c>
      <c r="D683" s="527">
        <v>40</v>
      </c>
      <c r="E683" s="528">
        <v>0.68</v>
      </c>
      <c r="F683" s="528">
        <v>5.6</v>
      </c>
      <c r="G683" s="528">
        <v>3.68</v>
      </c>
      <c r="H683" s="528">
        <f t="array" ref="H683">IF(SUM(E683:G683)=0,"",E683*4+F683*4+G683*9)</f>
        <v>58.24</v>
      </c>
    </row>
    <row r="684" spans="1:8" s="592" customFormat="1" ht="18" customHeight="1">
      <c r="A684" s="1850"/>
      <c r="B684" s="976"/>
      <c r="C684" s="526" t="s">
        <v>352</v>
      </c>
      <c r="D684" s="527">
        <v>250</v>
      </c>
      <c r="E684" s="528">
        <v>12.5</v>
      </c>
      <c r="F684" s="528">
        <v>9</v>
      </c>
      <c r="G684" s="528">
        <v>11</v>
      </c>
      <c r="H684" s="528">
        <f t="array" ref="H684">IF(SUM(E684:G684)=0,"",E684*4+F684*4+G684*9)</f>
        <v>185</v>
      </c>
    </row>
    <row r="685" spans="1:8" s="592" customFormat="1" ht="18" customHeight="1">
      <c r="A685" s="1850"/>
      <c r="B685" s="316" t="s">
        <v>261</v>
      </c>
      <c r="C685" s="317" t="s">
        <v>278</v>
      </c>
      <c r="D685" s="318">
        <v>268</v>
      </c>
      <c r="E685" s="319">
        <v>16.347999999999999</v>
      </c>
      <c r="F685" s="319">
        <v>7.7719999999999994</v>
      </c>
      <c r="G685" s="319">
        <v>8.3079999999999998</v>
      </c>
      <c r="H685" s="346">
        <f t="array" ref="H685">IF(SUM(E685:G685)=0,"",E685*4+F685*4+G685*9)</f>
        <v>171.25199999999998</v>
      </c>
    </row>
    <row r="686" spans="1:8" ht="18" customHeight="1">
      <c r="A686" s="1841">
        <v>46275</v>
      </c>
      <c r="B686" s="1843" t="s">
        <v>248</v>
      </c>
      <c r="C686" s="1844"/>
      <c r="D686" s="1845"/>
      <c r="E686" s="289">
        <f t="array" ref="E686">H686/8</f>
        <v>287.5</v>
      </c>
      <c r="F686" s="289">
        <f t="array" ref="F686">H686/20</f>
        <v>115</v>
      </c>
      <c r="G686" s="289">
        <f t="array" ref="G686">H686/30</f>
        <v>76.666666666666671</v>
      </c>
      <c r="H686" s="289">
        <v>2300</v>
      </c>
    </row>
    <row r="687" spans="1:8" ht="18" customHeight="1">
      <c r="A687" s="1842"/>
      <c r="B687" s="1846" t="s">
        <v>249</v>
      </c>
      <c r="C687" s="1847"/>
      <c r="D687" s="1848"/>
      <c r="E687" s="405">
        <f>SUM(E689:E698)</f>
        <v>299.82349999999997</v>
      </c>
      <c r="F687" s="405">
        <f>SUM(F689:F698)</f>
        <v>88.201499999999996</v>
      </c>
      <c r="G687" s="405">
        <f>SUM(G689:G698)</f>
        <v>65.263499999999993</v>
      </c>
      <c r="H687" s="291">
        <f t="array" ref="H687">SUM(E687*4+F687*4+G687*9)</f>
        <v>2139.4714999999997</v>
      </c>
    </row>
    <row r="688" spans="1:8" ht="18" customHeight="1">
      <c r="A688" s="1842"/>
      <c r="B688" s="1846" t="s">
        <v>250</v>
      </c>
      <c r="C688" s="1847"/>
      <c r="D688" s="1848"/>
      <c r="E688" s="292">
        <f t="array" ref="E688">IF(E687=0,"",E687*4/$H687)</f>
        <v>0.56055619343375229</v>
      </c>
      <c r="F688" s="292">
        <f t="array" ref="F688">IF(F687=0,"",F687*4/$H687)</f>
        <v>0.16490334178323948</v>
      </c>
      <c r="G688" s="292">
        <f>IF(G687=0,"",G687*9/$H687)</f>
        <v>0.27454046478300836</v>
      </c>
      <c r="H688" s="293" t="str">
        <f t="array" ref="H688">IF(H687=0,"",FIXED(ROUND(E688*10,0),0,TRUE)&amp;":"&amp;FIXED(ROUND(F688*10,0),0,TRUE)&amp;":"&amp;FIXED(ROUND(G688*10,0),0,TRUE))</f>
        <v>6:2:3</v>
      </c>
    </row>
    <row r="689" spans="1:8" ht="18" customHeight="1">
      <c r="A689" s="1842"/>
      <c r="B689" s="300" t="s">
        <v>254</v>
      </c>
      <c r="C689" s="301" t="s">
        <v>280</v>
      </c>
      <c r="D689" s="302">
        <v>25</v>
      </c>
      <c r="E689" s="303">
        <v>0.75</v>
      </c>
      <c r="F689" s="303">
        <v>2.9249999999999998</v>
      </c>
      <c r="G689" s="303">
        <v>0.95</v>
      </c>
      <c r="H689" s="304">
        <f t="array" ref="H689">IF(SUM(E689:G689)=0,"",E689*4+F689*4+G689*9)</f>
        <v>23.25</v>
      </c>
    </row>
    <row r="690" spans="1:8" ht="18" customHeight="1">
      <c r="A690" s="1842"/>
      <c r="B690" s="300"/>
      <c r="C690" s="301" t="s">
        <v>281</v>
      </c>
      <c r="D690" s="302">
        <v>420.5</v>
      </c>
      <c r="E690" s="303">
        <v>95.873999999999995</v>
      </c>
      <c r="F690" s="303">
        <v>16.3995</v>
      </c>
      <c r="G690" s="303">
        <v>5</v>
      </c>
      <c r="H690" s="304">
        <f t="array" ref="H690">IF(SUM(E690:G690)=0,"",E690*4+F690*4+G690*9)</f>
        <v>494.09399999999999</v>
      </c>
    </row>
    <row r="691" spans="1:8" s="592" customFormat="1" ht="18" customHeight="1">
      <c r="A691" s="1842"/>
      <c r="B691" s="294" t="s">
        <v>251</v>
      </c>
      <c r="C691" s="295" t="s">
        <v>352</v>
      </c>
      <c r="D691" s="296">
        <v>250</v>
      </c>
      <c r="E691" s="297">
        <v>12.5</v>
      </c>
      <c r="F691" s="297">
        <v>9</v>
      </c>
      <c r="G691" s="297">
        <v>11</v>
      </c>
      <c r="H691" s="298">
        <f t="array" ref="H691">IF(SUM(E691:G691)=0,"",E691*4+F691*4+G691*9)</f>
        <v>185</v>
      </c>
    </row>
    <row r="692" spans="1:8" ht="18" customHeight="1">
      <c r="A692" s="1842"/>
      <c r="B692" s="306" t="s">
        <v>258</v>
      </c>
      <c r="C692" s="307" t="s">
        <v>266</v>
      </c>
      <c r="D692" s="308">
        <v>241.5</v>
      </c>
      <c r="E692" s="309">
        <v>62.548499999999997</v>
      </c>
      <c r="F692" s="309">
        <v>6.2789999999999999</v>
      </c>
      <c r="G692" s="309">
        <v>0.72450000000000003</v>
      </c>
      <c r="H692" s="310">
        <f t="array" ref="H692">IF(SUM(E692:G692)=0,"",E692*4+F692*4+G692*9)</f>
        <v>281.83050000000003</v>
      </c>
    </row>
    <row r="693" spans="1:8" ht="18" customHeight="1">
      <c r="A693" s="1842"/>
      <c r="B693" s="306"/>
      <c r="C693" s="307" t="s">
        <v>330</v>
      </c>
      <c r="D693" s="308">
        <v>26</v>
      </c>
      <c r="E693" s="309">
        <v>0.624</v>
      </c>
      <c r="F693" s="309">
        <v>3.4319999999999999</v>
      </c>
      <c r="G693" s="309">
        <v>9.6199999999999992</v>
      </c>
      <c r="H693" s="310">
        <f t="array" ref="H693">IF(SUM(E693:G693)=0,"",E693*4+F693*4+G693*9)</f>
        <v>102.804</v>
      </c>
    </row>
    <row r="694" spans="1:8" ht="18" customHeight="1">
      <c r="A694" s="1842"/>
      <c r="B694" s="306"/>
      <c r="C694" s="307" t="s">
        <v>352</v>
      </c>
      <c r="D694" s="308">
        <v>250</v>
      </c>
      <c r="E694" s="309">
        <v>12.5</v>
      </c>
      <c r="F694" s="309">
        <v>9</v>
      </c>
      <c r="G694" s="309">
        <v>11</v>
      </c>
      <c r="H694" s="310">
        <f t="array" ref="H694">IF(SUM(E694:G694)=0,"",E694*4+F694*4+G694*9)</f>
        <v>185</v>
      </c>
    </row>
    <row r="695" spans="1:8" ht="18" customHeight="1">
      <c r="A695" s="1842"/>
      <c r="B695" s="294" t="s">
        <v>251</v>
      </c>
      <c r="C695" s="295" t="s">
        <v>352</v>
      </c>
      <c r="D695" s="296">
        <v>250</v>
      </c>
      <c r="E695" s="297">
        <v>12.5</v>
      </c>
      <c r="F695" s="297">
        <v>9</v>
      </c>
      <c r="G695" s="297">
        <v>11</v>
      </c>
      <c r="H695" s="298">
        <f t="array" ref="H695">IF(SUM(E695:G695)=0,"",E695*4+F695*4+G695*9)</f>
        <v>185</v>
      </c>
    </row>
    <row r="696" spans="1:8" ht="18" customHeight="1">
      <c r="A696" s="1842"/>
      <c r="B696" s="294"/>
      <c r="C696" s="295" t="s">
        <v>352</v>
      </c>
      <c r="D696" s="296">
        <v>250</v>
      </c>
      <c r="E696" s="297">
        <v>12.5</v>
      </c>
      <c r="F696" s="297">
        <v>9</v>
      </c>
      <c r="G696" s="297">
        <v>11</v>
      </c>
      <c r="H696" s="298">
        <f t="array" ref="H696">IF(SUM(E696:G696)=0,"",E696*4+F696*4+G696*9)</f>
        <v>185</v>
      </c>
    </row>
    <row r="697" spans="1:8" ht="18" customHeight="1">
      <c r="A697" s="1842"/>
      <c r="B697" s="316" t="s">
        <v>261</v>
      </c>
      <c r="C697" s="317" t="s">
        <v>361</v>
      </c>
      <c r="D697" s="318">
        <v>394</v>
      </c>
      <c r="E697" s="319">
        <v>89.832000000000008</v>
      </c>
      <c r="F697" s="319">
        <v>15.366</v>
      </c>
      <c r="G697" s="319">
        <v>1.5760000000000003</v>
      </c>
      <c r="H697" s="346">
        <f t="array" ref="H697">IF(SUM(E697:G697)=0,"",E697*4+F697*4+G697*9)</f>
        <v>434.97600000000006</v>
      </c>
    </row>
    <row r="698" spans="1:8" ht="18" customHeight="1">
      <c r="A698" s="1842"/>
      <c r="B698" s="316"/>
      <c r="C698" s="317" t="s">
        <v>280</v>
      </c>
      <c r="D698" s="318">
        <v>39</v>
      </c>
      <c r="E698" s="319">
        <v>0.19500000000000001</v>
      </c>
      <c r="F698" s="319">
        <v>7.8</v>
      </c>
      <c r="G698" s="319">
        <v>3.3929999999999993</v>
      </c>
      <c r="H698" s="346">
        <f t="array" ref="H698">IF(SUM(E698:G698)=0,"",E698*4+F698*4+G698*9)</f>
        <v>62.516999999999996</v>
      </c>
    </row>
    <row r="699" spans="1:8" ht="18" customHeight="1">
      <c r="A699" s="1849">
        <v>46276</v>
      </c>
      <c r="B699" s="1851" t="s">
        <v>295</v>
      </c>
      <c r="C699" s="1844"/>
      <c r="D699" s="1845"/>
      <c r="E699" s="333">
        <f t="array" ref="E699">H699/8</f>
        <v>312.625</v>
      </c>
      <c r="F699" s="333">
        <f t="array" ref="F699">H699/20</f>
        <v>125.05</v>
      </c>
      <c r="G699" s="333">
        <f t="array" ref="G699">H699/30</f>
        <v>83.36666666666666</v>
      </c>
      <c r="H699" s="333">
        <v>2501</v>
      </c>
    </row>
    <row r="700" spans="1:8" ht="18" customHeight="1">
      <c r="A700" s="1850"/>
      <c r="B700" s="1846" t="s">
        <v>249</v>
      </c>
      <c r="C700" s="1847"/>
      <c r="D700" s="1848"/>
      <c r="E700" s="405">
        <f>SUM(E702:E714)</f>
        <v>256.35659999999996</v>
      </c>
      <c r="F700" s="405">
        <f>SUM(F702:F714)</f>
        <v>104.89609999999999</v>
      </c>
      <c r="G700" s="405">
        <f>SUM(G702:G714)</f>
        <v>81.341599999999985</v>
      </c>
      <c r="H700" s="291">
        <f t="array" ref="H700">SUM(E700*4+F700*4+G700*9)</f>
        <v>2177.0851999999995</v>
      </c>
    </row>
    <row r="701" spans="1:8" ht="18" customHeight="1">
      <c r="A701" s="1850"/>
      <c r="B701" s="1846" t="s">
        <v>250</v>
      </c>
      <c r="C701" s="1847"/>
      <c r="D701" s="1848"/>
      <c r="E701" s="292">
        <f t="array" ref="E701">IF(E700=0,"",E700*4/$H700)</f>
        <v>0.47100885165174061</v>
      </c>
      <c r="F701" s="292">
        <f t="array" ref="F701">IF(F700=0,"",F700*4/$H700)</f>
        <v>0.19272759743164855</v>
      </c>
      <c r="G701" s="292">
        <f>IF(G700=0,"",G700*9/$H700)</f>
        <v>0.33626355091661092</v>
      </c>
      <c r="H701" s="293" t="str">
        <f t="array" ref="H701">IF(H700=0,"",FIXED(ROUND(E701*10,0),0,TRUE)&amp;":"&amp;FIXED(ROUND(F701*10,0),0,TRUE)&amp;":"&amp;FIXED(ROUND(G701*10,0),0,TRUE))</f>
        <v>5:2:3</v>
      </c>
    </row>
    <row r="702" spans="1:8" ht="18" customHeight="1">
      <c r="A702" s="1850"/>
      <c r="B702" s="300" t="s">
        <v>254</v>
      </c>
      <c r="C702" s="301" t="s">
        <v>280</v>
      </c>
      <c r="D702" s="302">
        <v>25</v>
      </c>
      <c r="E702" s="303">
        <v>0.75</v>
      </c>
      <c r="F702" s="303">
        <v>2.9249999999999998</v>
      </c>
      <c r="G702" s="303">
        <v>0.95</v>
      </c>
      <c r="H702" s="304">
        <f t="array" ref="H702">IF(SUM(E702:G702)=0,"",E702*4+F702*4+G702*9)</f>
        <v>23.25</v>
      </c>
    </row>
    <row r="703" spans="1:8" ht="18" customHeight="1">
      <c r="A703" s="1850"/>
      <c r="B703" s="300"/>
      <c r="C703" s="301" t="s">
        <v>281</v>
      </c>
      <c r="D703" s="302">
        <v>420.5</v>
      </c>
      <c r="E703" s="303">
        <v>95.873999999999995</v>
      </c>
      <c r="F703" s="303">
        <v>16.3995</v>
      </c>
      <c r="G703" s="303">
        <v>5</v>
      </c>
      <c r="H703" s="304">
        <f t="array" ref="H703">IF(SUM(E703:G703)=0,"",E703*4+F703*4+G703*9)</f>
        <v>494.09399999999999</v>
      </c>
    </row>
    <row r="704" spans="1:8" ht="18" customHeight="1">
      <c r="A704" s="1850"/>
      <c r="B704" s="294" t="s">
        <v>251</v>
      </c>
      <c r="C704" s="295" t="s">
        <v>362</v>
      </c>
      <c r="D704" s="296">
        <v>250</v>
      </c>
      <c r="E704" s="297">
        <v>12.5</v>
      </c>
      <c r="F704" s="297">
        <v>9</v>
      </c>
      <c r="G704" s="297">
        <v>11</v>
      </c>
      <c r="H704" s="298">
        <f t="array" ref="H704">IF(SUM(E704:G704)=0,"",E704*4+F704*4+G704*9)</f>
        <v>185</v>
      </c>
    </row>
    <row r="705" spans="1:8" s="592" customFormat="1" ht="18" customHeight="1">
      <c r="A705" s="1850"/>
      <c r="B705" s="294"/>
      <c r="C705" s="295" t="s">
        <v>363</v>
      </c>
      <c r="D705" s="296">
        <v>250</v>
      </c>
      <c r="E705" s="297">
        <v>12.5</v>
      </c>
      <c r="F705" s="297">
        <v>9</v>
      </c>
      <c r="G705" s="297">
        <v>11</v>
      </c>
      <c r="H705" s="298">
        <f t="array" ref="H705">IF(SUM(E705:G705)=0,"",E705*4+F705*4+G705*9)</f>
        <v>185</v>
      </c>
    </row>
    <row r="706" spans="1:8" s="592" customFormat="1" ht="18" customHeight="1">
      <c r="A706" s="1850"/>
      <c r="B706" s="575" t="s">
        <v>258</v>
      </c>
      <c r="C706" s="307" t="s">
        <v>266</v>
      </c>
      <c r="D706" s="308">
        <v>267</v>
      </c>
      <c r="E706" s="309">
        <v>69.152999999999992</v>
      </c>
      <c r="F706" s="309">
        <v>6.9420000000000002</v>
      </c>
      <c r="G706" s="309">
        <v>0.80099999999999993</v>
      </c>
      <c r="H706" s="310">
        <f t="array" ref="H706">IF(SUM(E706:G706)=0,"",E706*4+F706*4+G706*9)</f>
        <v>311.589</v>
      </c>
    </row>
    <row r="707" spans="1:8" s="592" customFormat="1" ht="18" customHeight="1">
      <c r="A707" s="1850"/>
      <c r="B707" s="575"/>
      <c r="C707" s="307" t="s">
        <v>330</v>
      </c>
      <c r="D707" s="308">
        <v>27.3</v>
      </c>
      <c r="E707" s="309">
        <v>0.6552</v>
      </c>
      <c r="F707" s="309">
        <v>3.6036000000000001</v>
      </c>
      <c r="G707" s="309">
        <v>10.101000000000001</v>
      </c>
      <c r="H707" s="310">
        <f t="array" ref="H707">IF(SUM(E707:G707)=0,"",E707*4+F707*4+G707*9)</f>
        <v>107.94420000000001</v>
      </c>
    </row>
    <row r="708" spans="1:8" ht="18" customHeight="1">
      <c r="A708" s="1850"/>
      <c r="B708" s="575"/>
      <c r="C708" s="307" t="s">
        <v>344</v>
      </c>
      <c r="D708" s="308">
        <v>20</v>
      </c>
      <c r="E708" s="309">
        <v>0.78</v>
      </c>
      <c r="F708" s="309">
        <v>3.18</v>
      </c>
      <c r="G708" s="309">
        <v>0.86</v>
      </c>
      <c r="H708" s="310">
        <f t="array" ref="H708">IF(SUM(E708:G708)=0,"",E708*4+F708*4+G708*9)</f>
        <v>23.58</v>
      </c>
    </row>
    <row r="709" spans="1:8" ht="18" customHeight="1">
      <c r="A709" s="1850"/>
      <c r="B709" s="520" t="s">
        <v>359</v>
      </c>
      <c r="C709" s="526" t="s">
        <v>280</v>
      </c>
      <c r="D709" s="527">
        <v>78</v>
      </c>
      <c r="E709" s="528">
        <v>0.39</v>
      </c>
      <c r="F709" s="528">
        <v>15.6</v>
      </c>
      <c r="G709" s="528">
        <v>6.7859999999999987</v>
      </c>
      <c r="H709" s="528">
        <f t="array" ref="H709">IF(SUM(E709:G709)=0,"",E709*4+F709*4+G709*9)</f>
        <v>125.03399999999999</v>
      </c>
    </row>
    <row r="710" spans="1:8" ht="18" customHeight="1">
      <c r="A710" s="1850"/>
      <c r="B710" s="521"/>
      <c r="C710" s="526" t="s">
        <v>348</v>
      </c>
      <c r="D710" s="527">
        <v>75.400000000000006</v>
      </c>
      <c r="E710" s="528">
        <v>16.588000000000001</v>
      </c>
      <c r="F710" s="528">
        <v>1.0556000000000001</v>
      </c>
      <c r="G710" s="528">
        <v>0.15080000000000002</v>
      </c>
      <c r="H710" s="528">
        <f t="array" ref="H710">IF(SUM(E710:G710)=0,"",E710*4+F710*4+G710*9)</f>
        <v>71.931600000000003</v>
      </c>
    </row>
    <row r="711" spans="1:8" ht="18" customHeight="1">
      <c r="A711" s="1850"/>
      <c r="B711" s="976"/>
      <c r="C711" s="526" t="s">
        <v>364</v>
      </c>
      <c r="D711" s="527">
        <v>250</v>
      </c>
      <c r="E711" s="528">
        <v>12.5</v>
      </c>
      <c r="F711" s="528">
        <v>9</v>
      </c>
      <c r="G711" s="528">
        <v>11</v>
      </c>
      <c r="H711" s="528">
        <f t="array" ref="H711">IF(SUM(E711:G711)=0,"",E711*4+F711*4+G711*9)</f>
        <v>185</v>
      </c>
    </row>
    <row r="712" spans="1:8" ht="18" customHeight="1">
      <c r="A712" s="1850"/>
      <c r="B712" s="976"/>
      <c r="C712" s="526" t="s">
        <v>365</v>
      </c>
      <c r="D712" s="527">
        <v>250</v>
      </c>
      <c r="E712" s="528">
        <v>12.5</v>
      </c>
      <c r="F712" s="528">
        <v>9</v>
      </c>
      <c r="G712" s="528">
        <v>11</v>
      </c>
      <c r="H712" s="528">
        <f t="array" ref="H712">IF(SUM(E712:G712)=0,"",E712*4+F712*4+G712*9)</f>
        <v>185</v>
      </c>
    </row>
    <row r="713" spans="1:8" ht="18" customHeight="1">
      <c r="A713" s="1850"/>
      <c r="B713" s="316" t="s">
        <v>261</v>
      </c>
      <c r="C713" s="317" t="s">
        <v>278</v>
      </c>
      <c r="D713" s="318">
        <v>324</v>
      </c>
      <c r="E713" s="319">
        <v>19.763999999999999</v>
      </c>
      <c r="F713" s="319">
        <v>9.3960000000000008</v>
      </c>
      <c r="G713" s="319">
        <v>10.044</v>
      </c>
      <c r="H713" s="346">
        <f t="array" ref="H713">IF(SUM(E713:G713)=0,"",E713*4+F713*4+G713*9)</f>
        <v>207.036</v>
      </c>
    </row>
    <row r="714" spans="1:8" ht="18" customHeight="1">
      <c r="A714" s="1850"/>
      <c r="B714" s="316"/>
      <c r="C714" s="317" t="s">
        <v>344</v>
      </c>
      <c r="D714" s="318">
        <v>61.6</v>
      </c>
      <c r="E714" s="319">
        <v>2.4024000000000001</v>
      </c>
      <c r="F714" s="319">
        <v>9.7944000000000013</v>
      </c>
      <c r="G714" s="319">
        <v>2.6488</v>
      </c>
      <c r="H714" s="346">
        <f t="array" ref="H714">IF(SUM(E714:G714)=0,"",E714*4+F714*4+G714*9)</f>
        <v>72.626400000000004</v>
      </c>
    </row>
    <row r="715" spans="1:8" ht="18" customHeight="1">
      <c r="A715" s="1841">
        <v>46277</v>
      </c>
      <c r="B715" s="1843" t="s">
        <v>248</v>
      </c>
      <c r="C715" s="1844"/>
      <c r="D715" s="1845"/>
      <c r="E715" s="289">
        <f t="array" ref="E715">H715/8</f>
        <v>287.5</v>
      </c>
      <c r="F715" s="289">
        <f t="array" ref="F715">H715/20</f>
        <v>115</v>
      </c>
      <c r="G715" s="289">
        <f t="array" ref="G715">H715/30</f>
        <v>76.666666666666671</v>
      </c>
      <c r="H715" s="289">
        <v>2300</v>
      </c>
    </row>
    <row r="716" spans="1:8" ht="18" customHeight="1">
      <c r="A716" s="1842"/>
      <c r="B716" s="1846" t="s">
        <v>249</v>
      </c>
      <c r="C716" s="1847"/>
      <c r="D716" s="1848"/>
      <c r="E716" s="405">
        <f>SUM(E718:E727)</f>
        <v>303.55849999999998</v>
      </c>
      <c r="F716" s="405">
        <f>SUM(F718:F727)</f>
        <v>118.7175</v>
      </c>
      <c r="G716" s="405">
        <f>SUM(G718:G727)</f>
        <v>84.626499999999993</v>
      </c>
      <c r="H716" s="291">
        <f t="array" ref="H716">SUM(E716*4+F716*4+G716*9)</f>
        <v>2450.7424999999998</v>
      </c>
    </row>
    <row r="717" spans="1:8" ht="18" customHeight="1">
      <c r="A717" s="1842"/>
      <c r="B717" s="1846" t="s">
        <v>250</v>
      </c>
      <c r="C717" s="1847"/>
      <c r="D717" s="1848"/>
      <c r="E717" s="292">
        <f t="array" ref="E717">IF(E716=0,"",E716*4/$H716)</f>
        <v>0.49545556091674259</v>
      </c>
      <c r="F717" s="292">
        <f t="array" ref="F717">IF(F716=0,"",F716*4/$H716)</f>
        <v>0.19376576690533584</v>
      </c>
      <c r="G717" s="292">
        <f>IF(G716=0,"",G716*9/$H716)</f>
        <v>0.3107786721779216</v>
      </c>
      <c r="H717" s="293" t="str">
        <f t="array" ref="H717">IF(H716=0,"",FIXED(ROUND(E717*10,0),0,TRUE)&amp;":"&amp;FIXED(ROUND(F717*10,0),0,TRUE)&amp;":"&amp;FIXED(ROUND(G717*10,0),0,TRUE))</f>
        <v>5:2:3</v>
      </c>
    </row>
    <row r="718" spans="1:8" ht="18" customHeight="1">
      <c r="A718" s="1842"/>
      <c r="B718" s="300" t="s">
        <v>254</v>
      </c>
      <c r="C718" s="301" t="s">
        <v>280</v>
      </c>
      <c r="D718" s="302">
        <v>25</v>
      </c>
      <c r="E718" s="303">
        <v>0.75</v>
      </c>
      <c r="F718" s="303">
        <v>2.9249999999999998</v>
      </c>
      <c r="G718" s="303">
        <v>0.95</v>
      </c>
      <c r="H718" s="304">
        <f t="array" ref="H718">IF(SUM(E718:G718)=0,"",E718*4+F718*4+G718*9)</f>
        <v>23.25</v>
      </c>
    </row>
    <row r="719" spans="1:8" ht="18" customHeight="1">
      <c r="A719" s="1842"/>
      <c r="B719" s="300"/>
      <c r="C719" s="301" t="s">
        <v>281</v>
      </c>
      <c r="D719" s="302">
        <v>420.5</v>
      </c>
      <c r="E719" s="303">
        <v>95.873999999999995</v>
      </c>
      <c r="F719" s="303">
        <v>16.3995</v>
      </c>
      <c r="G719" s="303">
        <v>5</v>
      </c>
      <c r="H719" s="304">
        <f t="array" ref="H719">IF(SUM(E719:G719)=0,"",E719*4+F719*4+G719*9)</f>
        <v>494.09399999999999</v>
      </c>
    </row>
    <row r="720" spans="1:8" ht="18" customHeight="1">
      <c r="A720" s="1842"/>
      <c r="B720" s="294" t="s">
        <v>251</v>
      </c>
      <c r="C720" s="295" t="s">
        <v>362</v>
      </c>
      <c r="D720" s="296">
        <v>250</v>
      </c>
      <c r="E720" s="297">
        <v>12.5</v>
      </c>
      <c r="F720" s="297">
        <v>9</v>
      </c>
      <c r="G720" s="297">
        <v>11</v>
      </c>
      <c r="H720" s="298">
        <f t="array" ref="H720">IF(SUM(E720:G720)=0,"",E720*4+F720*4+G720*9)</f>
        <v>185</v>
      </c>
    </row>
    <row r="721" spans="1:8" ht="18" customHeight="1">
      <c r="A721" s="1842"/>
      <c r="B721" s="306" t="s">
        <v>258</v>
      </c>
      <c r="C721" s="307" t="s">
        <v>266</v>
      </c>
      <c r="D721" s="308">
        <v>245.5</v>
      </c>
      <c r="E721" s="309">
        <v>63.584499999999998</v>
      </c>
      <c r="F721" s="309">
        <v>6.3830000000000009</v>
      </c>
      <c r="G721" s="309">
        <v>0.73649999999999993</v>
      </c>
      <c r="H721" s="310">
        <f t="array" ref="H721">IF(SUM(E721:G721)=0,"",E721*4+F721*4+G721*9)</f>
        <v>286.49849999999998</v>
      </c>
    </row>
    <row r="722" spans="1:8" ht="18" customHeight="1">
      <c r="A722" s="1842"/>
      <c r="B722" s="306"/>
      <c r="C722" s="307" t="s">
        <v>346</v>
      </c>
      <c r="D722" s="308">
        <v>70</v>
      </c>
      <c r="E722" s="309">
        <v>1.05</v>
      </c>
      <c r="F722" s="309">
        <v>14.21</v>
      </c>
      <c r="G722" s="309">
        <v>4.34</v>
      </c>
      <c r="H722" s="310">
        <f t="array" ref="H722">IF(SUM(E722:G722)=0,"",E722*4+F722*4+G722*9)</f>
        <v>100.10000000000001</v>
      </c>
    </row>
    <row r="723" spans="1:8" ht="18" customHeight="1">
      <c r="A723" s="1842"/>
      <c r="B723" s="294" t="s">
        <v>251</v>
      </c>
      <c r="C723" s="295" t="s">
        <v>290</v>
      </c>
      <c r="D723" s="296">
        <v>90</v>
      </c>
      <c r="E723" s="297">
        <v>50</v>
      </c>
      <c r="F723" s="297">
        <v>6</v>
      </c>
      <c r="G723" s="297">
        <v>10</v>
      </c>
      <c r="H723" s="298">
        <f t="array" ref="H723">IF(SUM(E723:G723)=0,"",E723*4+F723*4+G723*9)</f>
        <v>314</v>
      </c>
    </row>
    <row r="724" spans="1:8" ht="18" customHeight="1">
      <c r="A724" s="1842"/>
      <c r="B724" s="294"/>
      <c r="C724" s="295" t="s">
        <v>363</v>
      </c>
      <c r="D724" s="296">
        <v>250</v>
      </c>
      <c r="E724" s="297">
        <v>12.5</v>
      </c>
      <c r="F724" s="297">
        <v>9</v>
      </c>
      <c r="G724" s="297">
        <v>11</v>
      </c>
      <c r="H724" s="298">
        <f t="array" ref="H724">IF(SUM(E724:G724)=0,"",E724*4+F724*4+G724*9)</f>
        <v>185</v>
      </c>
    </row>
    <row r="725" spans="1:8" s="592" customFormat="1" ht="18" customHeight="1">
      <c r="A725" s="1842"/>
      <c r="B725" s="294"/>
      <c r="C725" s="295" t="s">
        <v>364</v>
      </c>
      <c r="D725" s="296">
        <v>250</v>
      </c>
      <c r="E725" s="297">
        <v>12.5</v>
      </c>
      <c r="F725" s="297">
        <v>9</v>
      </c>
      <c r="G725" s="297">
        <v>11</v>
      </c>
      <c r="H725" s="298">
        <f t="array" ref="H725">IF(SUM(E725:G725)=0,"",E725*4+F725*4+G725*9)</f>
        <v>185</v>
      </c>
    </row>
    <row r="726" spans="1:8" ht="18" customHeight="1">
      <c r="A726" s="1842"/>
      <c r="B726" s="316" t="s">
        <v>261</v>
      </c>
      <c r="C726" s="317" t="s">
        <v>266</v>
      </c>
      <c r="D726" s="318">
        <v>200</v>
      </c>
      <c r="E726" s="319">
        <v>51.8</v>
      </c>
      <c r="F726" s="319">
        <v>5.2</v>
      </c>
      <c r="G726" s="319">
        <v>0.6</v>
      </c>
      <c r="H726" s="346">
        <f t="array" ref="H726">IF(SUM(E726:G726)=0,"",E726*4+F726*4+G726*9)</f>
        <v>233.4</v>
      </c>
    </row>
    <row r="727" spans="1:8" ht="18" customHeight="1">
      <c r="A727" s="1842"/>
      <c r="B727" s="316"/>
      <c r="C727" s="317" t="s">
        <v>273</v>
      </c>
      <c r="D727" s="318">
        <v>200</v>
      </c>
      <c r="E727" s="319">
        <v>3</v>
      </c>
      <c r="F727" s="319">
        <v>40.6</v>
      </c>
      <c r="G727" s="319">
        <v>30</v>
      </c>
      <c r="H727" s="346">
        <f t="array" ref="H727">IF(SUM(E727:G727)=0,"",E727*4+F727*4+G727*9)</f>
        <v>444.4</v>
      </c>
    </row>
    <row r="728" spans="1:8" ht="18" customHeight="1">
      <c r="A728" s="1841">
        <v>46278</v>
      </c>
      <c r="B728" s="1843" t="s">
        <v>248</v>
      </c>
      <c r="C728" s="1844"/>
      <c r="D728" s="1845"/>
      <c r="E728" s="289">
        <f t="array" ref="E728">H728/8</f>
        <v>287.5</v>
      </c>
      <c r="F728" s="289">
        <f t="array" ref="F728">H728/20</f>
        <v>115</v>
      </c>
      <c r="G728" s="289">
        <f t="array" ref="G728">H728/30</f>
        <v>76.666666666666671</v>
      </c>
      <c r="H728" s="289">
        <v>2300</v>
      </c>
    </row>
    <row r="729" spans="1:8" ht="18" customHeight="1">
      <c r="A729" s="1842"/>
      <c r="B729" s="1846" t="s">
        <v>249</v>
      </c>
      <c r="C729" s="1847"/>
      <c r="D729" s="1848"/>
      <c r="E729" s="405">
        <f>SUM(E731:E739)</f>
        <v>346.22300000000001</v>
      </c>
      <c r="F729" s="405">
        <f>SUM(F731:F739)</f>
        <v>101.30149999999999</v>
      </c>
      <c r="G729" s="405">
        <f>SUM(G731:G739)</f>
        <v>47.267000000000003</v>
      </c>
      <c r="H729" s="291">
        <f t="array" ref="H729">SUM(E729*4+F729*4+G729*9)</f>
        <v>2215.5010000000002</v>
      </c>
    </row>
    <row r="730" spans="1:8" ht="18" customHeight="1">
      <c r="A730" s="1842"/>
      <c r="B730" s="1846" t="s">
        <v>250</v>
      </c>
      <c r="C730" s="1847"/>
      <c r="D730" s="1848"/>
      <c r="E730" s="292">
        <f t="array" ref="E730">IF(E729=0,"",E729*4/$H729)</f>
        <v>0.62509202207536807</v>
      </c>
      <c r="F730" s="292">
        <f t="array" ref="F730">IF(F729=0,"",F729*4/$H729)</f>
        <v>0.1828958777269791</v>
      </c>
      <c r="G730" s="292">
        <f>IF(G729=0,"",G729*9/$H729)</f>
        <v>0.1920121001976528</v>
      </c>
      <c r="H730" s="293" t="str">
        <f t="array" ref="H730">IF(H729=0,"",FIXED(ROUND(E730*10,0),0,TRUE)&amp;":"&amp;FIXED(ROUND(F730*10,0),0,TRUE)&amp;":"&amp;FIXED(ROUND(G730*10,0),0,TRUE))</f>
        <v>6:2:2</v>
      </c>
    </row>
    <row r="731" spans="1:8" ht="18" customHeight="1">
      <c r="A731" s="1842"/>
      <c r="B731" s="300" t="s">
        <v>254</v>
      </c>
      <c r="C731" s="301" t="s">
        <v>280</v>
      </c>
      <c r="D731" s="302">
        <v>25</v>
      </c>
      <c r="E731" s="303">
        <v>0.75</v>
      </c>
      <c r="F731" s="303">
        <v>2.9249999999999998</v>
      </c>
      <c r="G731" s="303">
        <v>0.95</v>
      </c>
      <c r="H731" s="304">
        <f t="array" ref="H731">IF(SUM(E731:G731)=0,"",E731*4+F731*4+G731*9)</f>
        <v>23.25</v>
      </c>
    </row>
    <row r="732" spans="1:8" ht="18" customHeight="1">
      <c r="A732" s="1842"/>
      <c r="B732" s="300"/>
      <c r="C732" s="301" t="s">
        <v>281</v>
      </c>
      <c r="D732" s="302">
        <v>420.5</v>
      </c>
      <c r="E732" s="303">
        <v>95.873999999999995</v>
      </c>
      <c r="F732" s="303">
        <v>16.3995</v>
      </c>
      <c r="G732" s="303">
        <v>5</v>
      </c>
      <c r="H732" s="304">
        <f t="array" ref="H732">IF(SUM(E732:G732)=0,"",E732*4+F732*4+G732*9)</f>
        <v>494.09399999999999</v>
      </c>
    </row>
    <row r="733" spans="1:8" ht="18" customHeight="1">
      <c r="A733" s="1842"/>
      <c r="B733" s="294" t="s">
        <v>251</v>
      </c>
      <c r="C733" s="295" t="s">
        <v>362</v>
      </c>
      <c r="D733" s="296">
        <v>250</v>
      </c>
      <c r="E733" s="297">
        <v>12.5</v>
      </c>
      <c r="F733" s="297">
        <v>9</v>
      </c>
      <c r="G733" s="297">
        <v>11</v>
      </c>
      <c r="H733" s="298">
        <f t="array" ref="H733">IF(SUM(E733:G733)=0,"",E733*4+F733*4+G733*9)</f>
        <v>185</v>
      </c>
    </row>
    <row r="734" spans="1:8" ht="18" customHeight="1">
      <c r="A734" s="1842"/>
      <c r="B734" s="306" t="s">
        <v>258</v>
      </c>
      <c r="C734" s="307" t="s">
        <v>266</v>
      </c>
      <c r="D734" s="308">
        <v>424</v>
      </c>
      <c r="E734" s="309">
        <v>109.81599999999999</v>
      </c>
      <c r="F734" s="309">
        <v>11.024000000000001</v>
      </c>
      <c r="G734" s="309">
        <v>1.2719999999999998</v>
      </c>
      <c r="H734" s="310">
        <f t="array" ref="H734">IF(SUM(E734:G734)=0,"",E734*4+F734*4+G734*9)</f>
        <v>494.80799999999994</v>
      </c>
    </row>
    <row r="735" spans="1:8" ht="18" customHeight="1">
      <c r="A735" s="1842"/>
      <c r="B735" s="306"/>
      <c r="C735" s="307" t="s">
        <v>346</v>
      </c>
      <c r="D735" s="308">
        <v>43</v>
      </c>
      <c r="E735" s="309">
        <v>0.64500000000000002</v>
      </c>
      <c r="F735" s="309">
        <v>8.7289999999999992</v>
      </c>
      <c r="G735" s="309">
        <v>2.6660000000000004</v>
      </c>
      <c r="H735" s="310">
        <f t="array" ref="H735">IF(SUM(E735:G735)=0,"",E735*4+F735*4+G735*9)</f>
        <v>61.489999999999995</v>
      </c>
    </row>
    <row r="736" spans="1:8" ht="18" customHeight="1">
      <c r="A736" s="1842"/>
      <c r="B736" s="294" t="s">
        <v>251</v>
      </c>
      <c r="C736" s="295" t="s">
        <v>366</v>
      </c>
      <c r="D736" s="296">
        <v>150</v>
      </c>
      <c r="E736" s="297">
        <v>9.3000000000000007</v>
      </c>
      <c r="F736" s="297">
        <v>24.9</v>
      </c>
      <c r="G736" s="297">
        <v>20.8</v>
      </c>
      <c r="H736" s="298">
        <f t="array" ref="H736">IF(SUM(E736:G736)=0,"",E736*4+F736*4+G736*9)</f>
        <v>324</v>
      </c>
    </row>
    <row r="737" spans="1:8" ht="18" customHeight="1">
      <c r="A737" s="1842"/>
      <c r="B737" s="316" t="s">
        <v>261</v>
      </c>
      <c r="C737" s="317" t="s">
        <v>266</v>
      </c>
      <c r="D737" s="318">
        <v>239</v>
      </c>
      <c r="E737" s="319">
        <v>61.900999999999996</v>
      </c>
      <c r="F737" s="319">
        <v>6.2139999999999995</v>
      </c>
      <c r="G737" s="319">
        <v>0.71700000000000008</v>
      </c>
      <c r="H737" s="346">
        <f t="array" ref="H737">IF(SUM(E737:G737)=0,"",E737*4+F737*4+G737*9)</f>
        <v>278.91299999999995</v>
      </c>
    </row>
    <row r="738" spans="1:8" s="592" customFormat="1" ht="18" customHeight="1">
      <c r="A738" s="1842"/>
      <c r="B738" s="316"/>
      <c r="C738" s="317" t="s">
        <v>361</v>
      </c>
      <c r="D738" s="318">
        <v>239</v>
      </c>
      <c r="E738" s="319">
        <v>54.491999999999997</v>
      </c>
      <c r="F738" s="319">
        <v>9.3209999999999997</v>
      </c>
      <c r="G738" s="319">
        <v>0.95600000000000007</v>
      </c>
      <c r="H738" s="346">
        <f t="array" ref="H738">IF(SUM(E738:G738)=0,"",E738*4+F738*4+G738*9)</f>
        <v>263.85599999999999</v>
      </c>
    </row>
    <row r="739" spans="1:8" ht="18" customHeight="1">
      <c r="A739" s="1842"/>
      <c r="B739" s="316"/>
      <c r="C739" s="317" t="s">
        <v>346</v>
      </c>
      <c r="D739" s="318">
        <v>63</v>
      </c>
      <c r="E739" s="319">
        <v>0.94499999999999995</v>
      </c>
      <c r="F739" s="319">
        <v>12.789000000000001</v>
      </c>
      <c r="G739" s="319">
        <v>3.9060000000000001</v>
      </c>
      <c r="H739" s="346">
        <f t="array" ref="H739">IF(SUM(E739:G739)=0,"",E739*4+F739*4+G739*9)</f>
        <v>90.09</v>
      </c>
    </row>
    <row r="740" spans="1:8" ht="18" customHeight="1">
      <c r="A740" s="1849">
        <v>46279</v>
      </c>
      <c r="B740" s="1851" t="s">
        <v>295</v>
      </c>
      <c r="C740" s="1844"/>
      <c r="D740" s="1845"/>
      <c r="E740" s="333">
        <f t="array" ref="E740">H740/8</f>
        <v>312.22992857142856</v>
      </c>
      <c r="F740" s="333">
        <f t="array" ref="F740">H740/20</f>
        <v>124.89197142857142</v>
      </c>
      <c r="G740" s="333">
        <f t="array" ref="G740">H740/30</f>
        <v>83.261314285714278</v>
      </c>
      <c r="H740" s="333">
        <v>2497.8394285714285</v>
      </c>
    </row>
    <row r="741" spans="1:8" ht="18" customHeight="1">
      <c r="A741" s="1850"/>
      <c r="B741" s="1846" t="s">
        <v>249</v>
      </c>
      <c r="C741" s="1847"/>
      <c r="D741" s="1848"/>
      <c r="E741" s="405">
        <f>SUM(E743:E756)</f>
        <v>261.31949999999995</v>
      </c>
      <c r="F741" s="405">
        <f>SUM(F743:F756)</f>
        <v>112.0185</v>
      </c>
      <c r="G741" s="405">
        <f>SUM(G743:G756)</f>
        <v>109.1097</v>
      </c>
      <c r="H741" s="291">
        <f t="array" ref="H741">SUM(E741*4+F741*4+G741*9)</f>
        <v>2475.3392999999996</v>
      </c>
    </row>
    <row r="742" spans="1:8" ht="18" customHeight="1">
      <c r="A742" s="1850"/>
      <c r="B742" s="1846" t="s">
        <v>250</v>
      </c>
      <c r="C742" s="1847"/>
      <c r="D742" s="1848"/>
      <c r="E742" s="292">
        <f t="array" ref="E742">IF(E741=0,"",E741*4/$H741)</f>
        <v>0.42227665516400115</v>
      </c>
      <c r="F742" s="292">
        <f t="array" ref="F742">IF(F741=0,"",F741*4/$H741)</f>
        <v>0.18101518446380263</v>
      </c>
      <c r="G742" s="292">
        <f>IF(G741=0,"",G741*9/$H741)</f>
        <v>0.39670816037219631</v>
      </c>
      <c r="H742" s="293" t="str">
        <f t="array" ref="H742">IF(H741=0,"",FIXED(ROUND(E742*10,0),0,TRUE)&amp;":"&amp;FIXED(ROUND(F742*10,0),0,TRUE)&amp;":"&amp;FIXED(ROUND(G742*10,0),0,TRUE))</f>
        <v>4:2:4</v>
      </c>
    </row>
    <row r="743" spans="1:8" ht="18" customHeight="1">
      <c r="A743" s="1850"/>
      <c r="B743" s="300" t="s">
        <v>254</v>
      </c>
      <c r="C743" s="301" t="s">
        <v>280</v>
      </c>
      <c r="D743" s="302">
        <v>25</v>
      </c>
      <c r="E743" s="303">
        <v>0.75</v>
      </c>
      <c r="F743" s="303">
        <v>2.9249999999999998</v>
      </c>
      <c r="G743" s="303">
        <v>0.95</v>
      </c>
      <c r="H743" s="304">
        <f t="array" ref="H743">IF(SUM(E743:G743)=0,"",E743*4+F743*4+G743*9)</f>
        <v>23.25</v>
      </c>
    </row>
    <row r="744" spans="1:8" ht="18" customHeight="1">
      <c r="A744" s="1850"/>
      <c r="B744" s="300"/>
      <c r="C744" s="301" t="s">
        <v>281</v>
      </c>
      <c r="D744" s="302">
        <v>420.5</v>
      </c>
      <c r="E744" s="303">
        <v>95.873999999999995</v>
      </c>
      <c r="F744" s="303">
        <v>16.3995</v>
      </c>
      <c r="G744" s="303">
        <v>5</v>
      </c>
      <c r="H744" s="304">
        <f t="array" ref="H744">IF(SUM(E744:G744)=0,"",E744*4+F744*4+G744*9)</f>
        <v>494.09399999999999</v>
      </c>
    </row>
    <row r="745" spans="1:8" ht="18" customHeight="1">
      <c r="A745" s="1850"/>
      <c r="B745" s="294" t="s">
        <v>251</v>
      </c>
      <c r="C745" s="295" t="s">
        <v>362</v>
      </c>
      <c r="D745" s="296">
        <v>250</v>
      </c>
      <c r="E745" s="297">
        <v>12.5</v>
      </c>
      <c r="F745" s="297">
        <v>9</v>
      </c>
      <c r="G745" s="297">
        <v>11</v>
      </c>
      <c r="H745" s="298">
        <f t="array" ref="H745">IF(SUM(E745:G745)=0,"",E745*4+F745*4+G745*9)</f>
        <v>185</v>
      </c>
    </row>
    <row r="746" spans="1:8" s="592" customFormat="1" ht="18" customHeight="1">
      <c r="A746" s="1850"/>
      <c r="B746" s="977"/>
      <c r="C746" s="295" t="s">
        <v>367</v>
      </c>
      <c r="D746" s="296">
        <v>140</v>
      </c>
      <c r="E746" s="297">
        <v>16.8</v>
      </c>
      <c r="F746" s="297">
        <v>1.68</v>
      </c>
      <c r="G746" s="297">
        <v>0.28000000000000003</v>
      </c>
      <c r="H746" s="298">
        <f t="array" ref="H746">IF(SUM(E746:G746)=0,"",E746*4+F746*4+G746*9)</f>
        <v>76.44</v>
      </c>
    </row>
    <row r="747" spans="1:8" ht="18" customHeight="1">
      <c r="A747" s="1850"/>
      <c r="B747" s="575" t="s">
        <v>258</v>
      </c>
      <c r="C747" s="307" t="s">
        <v>266</v>
      </c>
      <c r="D747" s="308">
        <v>209.5</v>
      </c>
      <c r="E747" s="309">
        <v>54.260499999999993</v>
      </c>
      <c r="F747" s="309">
        <v>5.4470000000000001</v>
      </c>
      <c r="G747" s="309">
        <v>0.62849999999999995</v>
      </c>
      <c r="H747" s="310">
        <f t="array" ref="H747">IF(SUM(E747:G747)=0,"",E747*4+F747*4+G747*9)</f>
        <v>244.48649999999998</v>
      </c>
    </row>
    <row r="748" spans="1:8" ht="18" customHeight="1">
      <c r="A748" s="1850"/>
      <c r="B748" s="575"/>
      <c r="C748" s="307" t="s">
        <v>330</v>
      </c>
      <c r="D748" s="308">
        <v>27</v>
      </c>
      <c r="E748" s="309">
        <v>0.64800000000000002</v>
      </c>
      <c r="F748" s="309">
        <v>3.5639999999999996</v>
      </c>
      <c r="G748" s="309">
        <v>9.99</v>
      </c>
      <c r="H748" s="310">
        <f t="array" ref="H748">IF(SUM(E748:G748)=0,"",E748*4+F748*4+G748*9)</f>
        <v>106.758</v>
      </c>
    </row>
    <row r="749" spans="1:8" ht="18" customHeight="1">
      <c r="A749" s="1850"/>
      <c r="B749" s="575"/>
      <c r="C749" s="307" t="s">
        <v>299</v>
      </c>
      <c r="D749" s="308">
        <v>20</v>
      </c>
      <c r="E749" s="309">
        <v>0.34</v>
      </c>
      <c r="F749" s="309">
        <v>2.8</v>
      </c>
      <c r="G749" s="309">
        <v>1.84</v>
      </c>
      <c r="H749" s="310">
        <f t="array" ref="H749">IF(SUM(E749:G749)=0,"",E749*4+F749*4+G749*9)</f>
        <v>29.12</v>
      </c>
    </row>
    <row r="750" spans="1:8" ht="18" customHeight="1">
      <c r="A750" s="1850"/>
      <c r="B750" s="294" t="s">
        <v>251</v>
      </c>
      <c r="C750" s="295" t="s">
        <v>363</v>
      </c>
      <c r="D750" s="296">
        <v>250</v>
      </c>
      <c r="E750" s="297">
        <v>12.5</v>
      </c>
      <c r="F750" s="297">
        <v>9</v>
      </c>
      <c r="G750" s="297">
        <v>11</v>
      </c>
      <c r="H750" s="298">
        <f t="array" ref="H750">IF(SUM(E750:G750)=0,"",E750*4+F750*4+G750*9)</f>
        <v>185</v>
      </c>
    </row>
    <row r="751" spans="1:8" ht="18" customHeight="1">
      <c r="A751" s="1850"/>
      <c r="B751" s="520" t="s">
        <v>359</v>
      </c>
      <c r="C751" s="526" t="s">
        <v>364</v>
      </c>
      <c r="D751" s="527">
        <v>250</v>
      </c>
      <c r="E751" s="528">
        <v>12.5</v>
      </c>
      <c r="F751" s="528">
        <v>9</v>
      </c>
      <c r="G751" s="528">
        <v>11</v>
      </c>
      <c r="H751" s="528">
        <f t="array" ref="H751">IF(SUM(E751:G751)=0,"",E751*4+F751*4+G751*9)</f>
        <v>185</v>
      </c>
    </row>
    <row r="752" spans="1:8" ht="18" customHeight="1">
      <c r="A752" s="1850"/>
      <c r="B752" s="521"/>
      <c r="C752" s="526" t="s">
        <v>280</v>
      </c>
      <c r="D752" s="527">
        <v>109.6</v>
      </c>
      <c r="E752" s="528">
        <v>0.54799999999999993</v>
      </c>
      <c r="F752" s="528">
        <v>21.92</v>
      </c>
      <c r="G752" s="528">
        <v>9.5351999999999979</v>
      </c>
      <c r="H752" s="528">
        <f t="array" ref="H752">IF(SUM(E752:G752)=0,"",E752*4+F752*4+G752*9)</f>
        <v>175.68879999999999</v>
      </c>
    </row>
    <row r="753" spans="1:8" ht="18" customHeight="1">
      <c r="A753" s="1850"/>
      <c r="B753" s="316" t="s">
        <v>261</v>
      </c>
      <c r="C753" s="317" t="s">
        <v>278</v>
      </c>
      <c r="D753" s="318">
        <v>270</v>
      </c>
      <c r="E753" s="319">
        <v>16.47</v>
      </c>
      <c r="F753" s="319">
        <v>7.83</v>
      </c>
      <c r="G753" s="319">
        <v>8.3699999999999992</v>
      </c>
      <c r="H753" s="346">
        <f t="array" ref="H753">IF(SUM(E753:G753)=0,"",E753*4+F753*4+G753*9)</f>
        <v>172.52999999999997</v>
      </c>
    </row>
    <row r="754" spans="1:8" s="592" customFormat="1" ht="18" customHeight="1">
      <c r="A754" s="1850"/>
      <c r="B754" s="316"/>
      <c r="C754" s="317" t="s">
        <v>280</v>
      </c>
      <c r="D754" s="318">
        <v>45</v>
      </c>
      <c r="E754" s="319">
        <v>0.22500000000000001</v>
      </c>
      <c r="F754" s="319">
        <v>9</v>
      </c>
      <c r="G754" s="319">
        <v>3.9149999999999996</v>
      </c>
      <c r="H754" s="346">
        <f t="array" ref="H754">IF(SUM(E754:G754)=0,"",E754*4+F754*4+G754*9)</f>
        <v>72.134999999999991</v>
      </c>
    </row>
    <row r="755" spans="1:8" s="592" customFormat="1" ht="18" customHeight="1">
      <c r="A755" s="1850"/>
      <c r="B755" s="316"/>
      <c r="C755" s="317" t="s">
        <v>368</v>
      </c>
      <c r="D755" s="318">
        <v>73</v>
      </c>
      <c r="E755" s="319">
        <v>25.403999999999996</v>
      </c>
      <c r="F755" s="319">
        <v>4.4529999999999994</v>
      </c>
      <c r="G755" s="319">
        <v>24.601000000000003</v>
      </c>
      <c r="H755" s="346">
        <f t="array" ref="H755">IF(SUM(E755:G755)=0,"",E755*4+F755*4+G755*9)</f>
        <v>340.83699999999999</v>
      </c>
    </row>
    <row r="756" spans="1:8" s="592" customFormat="1" ht="18" customHeight="1">
      <c r="A756" s="1850"/>
      <c r="B756" s="294" t="s">
        <v>251</v>
      </c>
      <c r="C756" s="295" t="s">
        <v>365</v>
      </c>
      <c r="D756" s="296">
        <v>250</v>
      </c>
      <c r="E756" s="297">
        <v>12.5</v>
      </c>
      <c r="F756" s="297">
        <v>9</v>
      </c>
      <c r="G756" s="297">
        <v>11</v>
      </c>
      <c r="H756" s="298">
        <f t="array" ref="H756">IF(SUM(E756:G756)=0,"",E756*4+F756*4+G756*9)</f>
        <v>185</v>
      </c>
    </row>
    <row r="757" spans="1:8" ht="18" customHeight="1">
      <c r="A757" s="1841">
        <v>46280</v>
      </c>
      <c r="B757" s="1843" t="s">
        <v>248</v>
      </c>
      <c r="C757" s="1844"/>
      <c r="D757" s="1845"/>
      <c r="E757" s="289">
        <f t="array" ref="E757">H757/8</f>
        <v>287.5</v>
      </c>
      <c r="F757" s="289">
        <f t="array" ref="F757">H757/20</f>
        <v>115</v>
      </c>
      <c r="G757" s="289">
        <f t="array" ref="G757">H757/30</f>
        <v>76.666666666666671</v>
      </c>
      <c r="H757" s="289">
        <v>2300</v>
      </c>
    </row>
    <row r="758" spans="1:8" ht="18" customHeight="1">
      <c r="A758" s="1842"/>
      <c r="B758" s="1846" t="s">
        <v>249</v>
      </c>
      <c r="C758" s="1847"/>
      <c r="D758" s="1848"/>
      <c r="E758" s="405">
        <f>SUM(E760:E769)</f>
        <v>316.46170000000001</v>
      </c>
      <c r="F758" s="405">
        <f>SUM(F760:F769)</f>
        <v>109.1908</v>
      </c>
      <c r="G758" s="405">
        <f>SUM(G760:G769)</f>
        <v>61.978299999999997</v>
      </c>
      <c r="H758" s="291">
        <f t="array" ref="H758">SUM(E758*4+F758*4+G758*9)</f>
        <v>2260.4147000000003</v>
      </c>
    </row>
    <row r="759" spans="1:8" ht="18" customHeight="1">
      <c r="A759" s="1842"/>
      <c r="B759" s="1846" t="s">
        <v>250</v>
      </c>
      <c r="C759" s="1847"/>
      <c r="D759" s="1848"/>
      <c r="E759" s="292">
        <f t="array" ref="E759">IF(E758=0,"",E758*4/$H758)</f>
        <v>0.56000644483510031</v>
      </c>
      <c r="F759" s="292">
        <f t="array" ref="F759">IF(F758=0,"",F758*4/$H758)</f>
        <v>0.19322259760565172</v>
      </c>
      <c r="G759" s="292">
        <f>IF(G758=0,"",G758*9/$H758)</f>
        <v>0.24677095755924786</v>
      </c>
      <c r="H759" s="293" t="str">
        <f t="array" ref="H759">IF(H758=0,"",FIXED(ROUND(E759*10,0),0,TRUE)&amp;":"&amp;FIXED(ROUND(F759*10,0),0,TRUE)&amp;":"&amp;FIXED(ROUND(G759*10,0),0,TRUE))</f>
        <v>6:2:2</v>
      </c>
    </row>
    <row r="760" spans="1:8" ht="18" customHeight="1">
      <c r="A760" s="1842"/>
      <c r="B760" s="300" t="s">
        <v>254</v>
      </c>
      <c r="C760" s="301" t="s">
        <v>325</v>
      </c>
      <c r="D760" s="302">
        <v>178.5</v>
      </c>
      <c r="E760" s="303">
        <v>48.373500000000007</v>
      </c>
      <c r="F760" s="303">
        <v>23.919</v>
      </c>
      <c r="G760" s="303">
        <v>9.1034999999999986</v>
      </c>
      <c r="H760" s="304">
        <f t="array" ref="H760">IF(SUM(E760:G760)=0,"",E760*4+F760*4+G760*9)</f>
        <v>371.10149999999999</v>
      </c>
    </row>
    <row r="761" spans="1:8" s="592" customFormat="1" ht="18" customHeight="1">
      <c r="A761" s="1842"/>
      <c r="B761" s="300"/>
      <c r="C761" s="301" t="s">
        <v>362</v>
      </c>
      <c r="D761" s="302">
        <v>250</v>
      </c>
      <c r="E761" s="303">
        <v>12.5</v>
      </c>
      <c r="F761" s="303">
        <v>9</v>
      </c>
      <c r="G761" s="303">
        <v>11</v>
      </c>
      <c r="H761" s="304">
        <f t="array" ref="H761">IF(SUM(E761:G761)=0,"",E761*4+F761*4+G761*9)</f>
        <v>185</v>
      </c>
    </row>
    <row r="762" spans="1:8" s="592" customFormat="1" ht="18" customHeight="1">
      <c r="A762" s="1842"/>
      <c r="B762" s="300"/>
      <c r="C762" s="301" t="s">
        <v>367</v>
      </c>
      <c r="D762" s="302">
        <v>100</v>
      </c>
      <c r="E762" s="303">
        <v>12</v>
      </c>
      <c r="F762" s="303">
        <v>1.2</v>
      </c>
      <c r="G762" s="303">
        <v>0.2</v>
      </c>
      <c r="H762" s="304">
        <f t="array" ref="H762">IF(SUM(E762:G762)=0,"",E762*4+F762*4+G762*9)</f>
        <v>54.599999999999994</v>
      </c>
    </row>
    <row r="763" spans="1:8" s="592" customFormat="1" ht="18" customHeight="1">
      <c r="A763" s="1842"/>
      <c r="B763" s="300"/>
      <c r="C763" s="301" t="s">
        <v>361</v>
      </c>
      <c r="D763" s="302">
        <v>265.39999999999998</v>
      </c>
      <c r="E763" s="303">
        <v>60.511200000000002</v>
      </c>
      <c r="F763" s="303">
        <v>10.3506</v>
      </c>
      <c r="G763" s="303">
        <v>1.0615999999999999</v>
      </c>
      <c r="H763" s="304">
        <f t="array" ref="H763">IF(SUM(E763:G763)=0,"",E763*4+F763*4+G763*9)</f>
        <v>293.0016</v>
      </c>
    </row>
    <row r="764" spans="1:8" ht="18" customHeight="1">
      <c r="A764" s="1842"/>
      <c r="B764" s="300"/>
      <c r="C764" s="301" t="s">
        <v>280</v>
      </c>
      <c r="D764" s="302">
        <v>59.6</v>
      </c>
      <c r="E764" s="303">
        <v>0.29799999999999999</v>
      </c>
      <c r="F764" s="303">
        <v>11.92</v>
      </c>
      <c r="G764" s="303">
        <v>5.1852</v>
      </c>
      <c r="H764" s="304">
        <f t="array" ref="H764">IF(SUM(E764:G764)=0,"",E764*4+F764*4+G764*9)</f>
        <v>95.538800000000009</v>
      </c>
    </row>
    <row r="765" spans="1:8" s="592" customFormat="1" ht="18" customHeight="1">
      <c r="A765" s="1842"/>
      <c r="B765" s="300"/>
      <c r="C765" s="301" t="s">
        <v>369</v>
      </c>
      <c r="D765" s="302">
        <v>48.2</v>
      </c>
      <c r="E765" s="303">
        <v>20.967000000000002</v>
      </c>
      <c r="F765" s="303">
        <v>4.6272000000000002</v>
      </c>
      <c r="G765" s="303">
        <v>5.9286000000000003</v>
      </c>
      <c r="H765" s="304">
        <f t="array" ref="H765">IF(SUM(E765:G765)=0,"",E765*4+F765*4+G765*9)</f>
        <v>155.73420000000002</v>
      </c>
    </row>
    <row r="766" spans="1:8" ht="18" customHeight="1">
      <c r="A766" s="1842"/>
      <c r="B766" s="306" t="s">
        <v>258</v>
      </c>
      <c r="C766" s="307" t="s">
        <v>361</v>
      </c>
      <c r="D766" s="308">
        <v>179</v>
      </c>
      <c r="E766" s="309">
        <v>30</v>
      </c>
      <c r="F766" s="309">
        <v>10</v>
      </c>
      <c r="G766" s="309">
        <v>5</v>
      </c>
      <c r="H766" s="310">
        <f t="array" ref="H766">IF(SUM(E766:G766)=0,"",E766*4+F766*4+G766*9)</f>
        <v>205</v>
      </c>
    </row>
    <row r="767" spans="1:8" ht="18" customHeight="1">
      <c r="A767" s="1842"/>
      <c r="B767" s="294" t="s">
        <v>251</v>
      </c>
      <c r="C767" s="295" t="s">
        <v>402</v>
      </c>
      <c r="D767" s="296">
        <v>250</v>
      </c>
      <c r="E767" s="297">
        <v>12.5</v>
      </c>
      <c r="F767" s="297">
        <v>9</v>
      </c>
      <c r="G767" s="297">
        <v>11</v>
      </c>
      <c r="H767" s="298">
        <f t="array" ref="H767">IF(SUM(E767:G767)=0,"",E767*4+F767*4+G767*9)</f>
        <v>185</v>
      </c>
    </row>
    <row r="768" spans="1:8" ht="18" customHeight="1">
      <c r="A768" s="1842"/>
      <c r="B768" s="316" t="s">
        <v>261</v>
      </c>
      <c r="C768" s="317" t="s">
        <v>266</v>
      </c>
      <c r="D768" s="318">
        <v>459</v>
      </c>
      <c r="E768" s="319">
        <v>118.88099999999999</v>
      </c>
      <c r="F768" s="319">
        <v>11.934000000000001</v>
      </c>
      <c r="G768" s="319">
        <v>6</v>
      </c>
      <c r="H768" s="346">
        <f t="array" ref="H768">IF(SUM(E768:G768)=0,"",E768*4+F768*4+G768*9)</f>
        <v>577.26</v>
      </c>
    </row>
    <row r="769" spans="1:8" s="592" customFormat="1" ht="18" customHeight="1">
      <c r="A769" s="1842"/>
      <c r="B769" s="316"/>
      <c r="C769" s="317" t="s">
        <v>280</v>
      </c>
      <c r="D769" s="318">
        <v>86.2</v>
      </c>
      <c r="E769" s="319">
        <v>0.43099999999999999</v>
      </c>
      <c r="F769" s="319">
        <v>17.239999999999998</v>
      </c>
      <c r="G769" s="319">
        <v>7.4993999999999996</v>
      </c>
      <c r="H769" s="346">
        <f t="array" ref="H769">IF(SUM(E769:G769)=0,"",E769*4+F769*4+G769*9)</f>
        <v>138.17859999999999</v>
      </c>
    </row>
    <row r="770" spans="1:8" ht="18" customHeight="1">
      <c r="A770" s="1849">
        <v>46281</v>
      </c>
      <c r="B770" s="1851" t="s">
        <v>295</v>
      </c>
      <c r="C770" s="1844"/>
      <c r="D770" s="1845"/>
      <c r="E770" s="333">
        <f t="array" ref="E770">H770/8</f>
        <v>312.22992857142856</v>
      </c>
      <c r="F770" s="333">
        <f t="array" ref="F770">H770/20</f>
        <v>124.89197142857142</v>
      </c>
      <c r="G770" s="333">
        <f t="array" ref="G770">H770/30</f>
        <v>83.261314285714278</v>
      </c>
      <c r="H770" s="333">
        <v>2497.8394285714285</v>
      </c>
    </row>
    <row r="771" spans="1:8" ht="18" customHeight="1">
      <c r="A771" s="1850"/>
      <c r="B771" s="1846" t="s">
        <v>249</v>
      </c>
      <c r="C771" s="1847"/>
      <c r="D771" s="1848"/>
      <c r="E771" s="405">
        <f>SUM(E773:E781)</f>
        <v>276.55399999999997</v>
      </c>
      <c r="F771" s="405">
        <f>SUM(F773:F781)</f>
        <v>89.544499999999999</v>
      </c>
      <c r="G771" s="405">
        <f>SUM(G773:G781)</f>
        <v>68.66</v>
      </c>
      <c r="H771" s="291">
        <f t="array" ref="H771">SUM(E771*4+F771*4+G771*9)</f>
        <v>2082.3339999999998</v>
      </c>
    </row>
    <row r="772" spans="1:8" ht="18" customHeight="1">
      <c r="A772" s="1850"/>
      <c r="B772" s="1846" t="s">
        <v>250</v>
      </c>
      <c r="C772" s="1847"/>
      <c r="D772" s="1848"/>
      <c r="E772" s="292">
        <f t="array" ref="E772">IF(E771=0,"",E771*4/$H771)</f>
        <v>0.53123850448583176</v>
      </c>
      <c r="F772" s="292">
        <f t="array" ref="F772">IF(F771=0,"",F771*4/$H771)</f>
        <v>0.17200794877286738</v>
      </c>
      <c r="G772" s="292">
        <f>IF(G771=0,"",G771*9/$H771)</f>
        <v>0.29675354674130089</v>
      </c>
      <c r="H772" s="293" t="str">
        <f t="array" ref="H772">IF(H771=0,"",FIXED(ROUND(E772*10,0),0,TRUE)&amp;":"&amp;FIXED(ROUND(F772*10,0),0,TRUE)&amp;":"&amp;FIXED(ROUND(G772*10,0),0,TRUE))</f>
        <v>5:2:3</v>
      </c>
    </row>
    <row r="773" spans="1:8" ht="18" customHeight="1">
      <c r="A773" s="1850"/>
      <c r="B773" s="300" t="s">
        <v>254</v>
      </c>
      <c r="C773" s="301" t="s">
        <v>280</v>
      </c>
      <c r="D773" s="302">
        <v>25</v>
      </c>
      <c r="E773" s="303">
        <v>0.75</v>
      </c>
      <c r="F773" s="303">
        <v>2.9249999999999998</v>
      </c>
      <c r="G773" s="303">
        <v>0.95</v>
      </c>
      <c r="H773" s="304">
        <f t="array" ref="H773">IF(SUM(E773:G773)=0,"",E773*4+F773*4+G773*9)</f>
        <v>23.25</v>
      </c>
    </row>
    <row r="774" spans="1:8" ht="18" customHeight="1">
      <c r="A774" s="1850"/>
      <c r="B774" s="300"/>
      <c r="C774" s="301" t="s">
        <v>281</v>
      </c>
      <c r="D774" s="302">
        <v>420.5</v>
      </c>
      <c r="E774" s="303">
        <v>95.873999999999995</v>
      </c>
      <c r="F774" s="303">
        <v>16.3995</v>
      </c>
      <c r="G774" s="303">
        <v>5</v>
      </c>
      <c r="H774" s="304">
        <f t="array" ref="H774">IF(SUM(E774:G774)=0,"",E774*4+F774*4+G774*9)</f>
        <v>494.09399999999999</v>
      </c>
    </row>
    <row r="775" spans="1:8" ht="18" customHeight="1">
      <c r="A775" s="1850"/>
      <c r="B775" s="294" t="s">
        <v>251</v>
      </c>
      <c r="C775" s="295" t="s">
        <v>362</v>
      </c>
      <c r="D775" s="296">
        <v>250</v>
      </c>
      <c r="E775" s="297">
        <v>12.5</v>
      </c>
      <c r="F775" s="297">
        <v>9</v>
      </c>
      <c r="G775" s="297">
        <v>11</v>
      </c>
      <c r="H775" s="298">
        <f t="array" ref="H775">IF(SUM(E775:G775)=0,"",E775*4+F775*4+G775*9)</f>
        <v>185</v>
      </c>
    </row>
    <row r="776" spans="1:8" ht="18" customHeight="1">
      <c r="A776" s="1850"/>
      <c r="B776" s="977"/>
      <c r="C776" s="295" t="s">
        <v>367</v>
      </c>
      <c r="D776" s="296">
        <v>100</v>
      </c>
      <c r="E776" s="297">
        <v>12</v>
      </c>
      <c r="F776" s="297">
        <v>1.2</v>
      </c>
      <c r="G776" s="297">
        <v>0.2</v>
      </c>
      <c r="H776" s="298">
        <f t="array" ref="H776">IF(SUM(E776:G776)=0,"",E776*4+F776*4+G776*9)</f>
        <v>54.599999999999994</v>
      </c>
    </row>
    <row r="777" spans="1:8" ht="18" customHeight="1">
      <c r="A777" s="1850"/>
      <c r="B777" s="575" t="s">
        <v>258</v>
      </c>
      <c r="C777" s="307" t="s">
        <v>266</v>
      </c>
      <c r="D777" s="308">
        <v>270</v>
      </c>
      <c r="E777" s="309">
        <v>69.930000000000007</v>
      </c>
      <c r="F777" s="309">
        <v>7.02</v>
      </c>
      <c r="G777" s="309">
        <v>0.81</v>
      </c>
      <c r="H777" s="310">
        <f t="array" ref="H777">IF(SUM(E777:G777)=0,"",E777*4+F777*4+G777*9)</f>
        <v>315.09000000000003</v>
      </c>
    </row>
    <row r="778" spans="1:8" ht="18" customHeight="1">
      <c r="A778" s="1850"/>
      <c r="B778" s="294" t="s">
        <v>251</v>
      </c>
      <c r="C778" s="295" t="s">
        <v>363</v>
      </c>
      <c r="D778" s="296">
        <v>250</v>
      </c>
      <c r="E778" s="297">
        <v>12.5</v>
      </c>
      <c r="F778" s="297">
        <v>9</v>
      </c>
      <c r="G778" s="297">
        <v>11</v>
      </c>
      <c r="H778" s="298">
        <f t="array" ref="H778">IF(SUM(E778:G778)=0,"",E778*4+F778*4+G778*9)</f>
        <v>185</v>
      </c>
    </row>
    <row r="779" spans="1:8" ht="18" customHeight="1">
      <c r="A779" s="1850"/>
      <c r="B779" s="520" t="s">
        <v>359</v>
      </c>
      <c r="C779" s="526" t="s">
        <v>280</v>
      </c>
      <c r="D779" s="527">
        <v>100</v>
      </c>
      <c r="E779" s="528">
        <v>0.5</v>
      </c>
      <c r="F779" s="528">
        <v>20</v>
      </c>
      <c r="G779" s="528">
        <v>8.6999999999999993</v>
      </c>
      <c r="H779" s="528">
        <f t="array" ref="H779">IF(SUM(E779:G779)=0,"",E779*4+F779*4+G779*9)</f>
        <v>160.30000000000001</v>
      </c>
    </row>
    <row r="780" spans="1:8" ht="18" customHeight="1">
      <c r="A780" s="1850"/>
      <c r="B780" s="316" t="s">
        <v>261</v>
      </c>
      <c r="C780" s="317" t="s">
        <v>266</v>
      </c>
      <c r="D780" s="318">
        <v>335</v>
      </c>
      <c r="E780" s="319">
        <v>60</v>
      </c>
      <c r="F780" s="319">
        <v>15</v>
      </c>
      <c r="G780" s="319">
        <v>20</v>
      </c>
      <c r="H780" s="346">
        <f t="array" ref="H780">IF(SUM(E780:G780)=0,"",E780*4+F780*4+G780*9)</f>
        <v>480</v>
      </c>
    </row>
    <row r="781" spans="1:8" ht="18" customHeight="1">
      <c r="A781" s="1850"/>
      <c r="B781" s="316"/>
      <c r="C781" s="317" t="s">
        <v>409</v>
      </c>
      <c r="D781" s="318">
        <v>250</v>
      </c>
      <c r="E781" s="319">
        <v>12.5</v>
      </c>
      <c r="F781" s="319">
        <v>9</v>
      </c>
      <c r="G781" s="319">
        <v>11</v>
      </c>
      <c r="H781" s="346">
        <f t="array" ref="H781">IF(SUM(E781:G781)=0,"",E781*4+F781*4+G781*9)</f>
        <v>185</v>
      </c>
    </row>
    <row r="782" spans="1:8" ht="18" customHeight="1">
      <c r="A782" s="1841">
        <v>46282</v>
      </c>
      <c r="B782" s="1843" t="s">
        <v>248</v>
      </c>
      <c r="C782" s="1844"/>
      <c r="D782" s="1845"/>
      <c r="E782" s="289">
        <f t="array" ref="E782">H782/8</f>
        <v>287.5</v>
      </c>
      <c r="F782" s="289">
        <f t="array" ref="F782">H782/20</f>
        <v>115</v>
      </c>
      <c r="G782" s="289">
        <f t="array" ref="G782">H782/30</f>
        <v>76.666666666666671</v>
      </c>
      <c r="H782" s="289">
        <v>2300</v>
      </c>
    </row>
    <row r="783" spans="1:8" ht="18" customHeight="1">
      <c r="A783" s="1842"/>
      <c r="B783" s="1846" t="s">
        <v>249</v>
      </c>
      <c r="C783" s="1847"/>
      <c r="D783" s="1848"/>
      <c r="E783" s="405">
        <f>SUM(E785:E798)</f>
        <v>250.28709999999998</v>
      </c>
      <c r="F783" s="405">
        <f t="shared" ref="F783:G783" si="6">SUM(F785:F798)</f>
        <v>101.4102</v>
      </c>
      <c r="G783" s="405">
        <f t="shared" si="6"/>
        <v>75.707899999999995</v>
      </c>
      <c r="H783" s="291">
        <f t="array" ref="H783">SUM(E783*4+F783*4+G783*9)</f>
        <v>2088.1603</v>
      </c>
    </row>
    <row r="784" spans="1:8" ht="18" customHeight="1">
      <c r="A784" s="1842"/>
      <c r="B784" s="1846" t="s">
        <v>250</v>
      </c>
      <c r="C784" s="1847"/>
      <c r="D784" s="1848"/>
      <c r="E784" s="292">
        <f t="array" ref="E784">IF(E783=0,"",E783*4/$H783)</f>
        <v>0.47944039545239892</v>
      </c>
      <c r="F784" s="292">
        <f t="array" ref="F784">IF(F783=0,"",F783*4/$H783)</f>
        <v>0.19425750025033997</v>
      </c>
      <c r="G784" s="292">
        <f>IF(G783=0,"",G783*9/$H783)</f>
        <v>0.32630210429726109</v>
      </c>
      <c r="H784" s="293" t="str">
        <f t="array" ref="H784">IF(H783=0,"",FIXED(ROUND(E784*10,0),0,TRUE)&amp;":"&amp;FIXED(ROUND(F784*10,0),0,TRUE)&amp;":"&amp;FIXED(ROUND(G784*10,0),0,TRUE))</f>
        <v>5:2:3</v>
      </c>
    </row>
    <row r="785" spans="1:8" ht="18" customHeight="1">
      <c r="A785" s="1842"/>
      <c r="B785" s="300" t="s">
        <v>254</v>
      </c>
      <c r="C785" s="301" t="s">
        <v>362</v>
      </c>
      <c r="D785" s="302">
        <v>250</v>
      </c>
      <c r="E785" s="303">
        <v>12.5</v>
      </c>
      <c r="F785" s="303">
        <v>9</v>
      </c>
      <c r="G785" s="303">
        <v>11</v>
      </c>
      <c r="H785" s="304">
        <f t="array" ref="H785">IF(SUM(E785:G785)=0,"",E785*4+F785*4+G785*9)</f>
        <v>185</v>
      </c>
    </row>
    <row r="786" spans="1:8" s="592" customFormat="1" ht="18" customHeight="1">
      <c r="A786" s="1842"/>
      <c r="B786" s="300"/>
      <c r="C786" s="301" t="s">
        <v>349</v>
      </c>
      <c r="D786" s="302">
        <v>118.8</v>
      </c>
      <c r="E786" s="303">
        <v>57.855600000000003</v>
      </c>
      <c r="F786" s="303">
        <v>10.5732</v>
      </c>
      <c r="G786" s="303">
        <v>4.1580000000000004</v>
      </c>
      <c r="H786" s="304">
        <f t="array" ref="H786">IF(SUM(E786:G786)=0,"",E786*4+F786*4+G786*9)</f>
        <v>311.13720000000001</v>
      </c>
    </row>
    <row r="787" spans="1:8" ht="18" customHeight="1">
      <c r="A787" s="1842"/>
      <c r="B787" s="300"/>
      <c r="C787" s="301" t="s">
        <v>280</v>
      </c>
      <c r="D787" s="302">
        <v>27.2</v>
      </c>
      <c r="E787" s="303">
        <v>0.13600000000000001</v>
      </c>
      <c r="F787" s="303">
        <v>5.44</v>
      </c>
      <c r="G787" s="303">
        <v>2.3664000000000001</v>
      </c>
      <c r="H787" s="304">
        <f t="array" ref="H787">IF(SUM(E787:G787)=0,"",E787*4+F787*4+G787*9)</f>
        <v>43.601600000000005</v>
      </c>
    </row>
    <row r="788" spans="1:8" ht="18" customHeight="1">
      <c r="A788" s="1842"/>
      <c r="B788" s="306" t="s">
        <v>258</v>
      </c>
      <c r="C788" s="307" t="s">
        <v>266</v>
      </c>
      <c r="D788" s="308">
        <v>304.5</v>
      </c>
      <c r="E788" s="309">
        <v>78.865499999999997</v>
      </c>
      <c r="F788" s="309">
        <v>7.9170000000000007</v>
      </c>
      <c r="G788" s="309">
        <v>0.91349999999999998</v>
      </c>
      <c r="H788" s="310">
        <f t="array" ref="H788">IF(SUM(E788:G788)=0,"",E788*4+F788*4+G788*9)</f>
        <v>355.35149999999999</v>
      </c>
    </row>
    <row r="789" spans="1:8" s="592" customFormat="1" ht="18" customHeight="1">
      <c r="A789" s="1842"/>
      <c r="B789" s="306"/>
      <c r="C789" s="307" t="s">
        <v>280</v>
      </c>
      <c r="D789" s="308">
        <v>40</v>
      </c>
      <c r="E789" s="309">
        <v>0.2</v>
      </c>
      <c r="F789" s="309">
        <v>8</v>
      </c>
      <c r="G789" s="309">
        <v>3.48</v>
      </c>
      <c r="H789" s="310">
        <f t="array" ref="H789">IF(SUM(E789:G789)=0,"",E789*4+F789*4+G789*9)</f>
        <v>64.12</v>
      </c>
    </row>
    <row r="790" spans="1:8" ht="18" customHeight="1">
      <c r="A790" s="1842"/>
      <c r="B790" s="294" t="s">
        <v>251</v>
      </c>
      <c r="C790" s="295" t="s">
        <v>363</v>
      </c>
      <c r="D790" s="296">
        <v>250</v>
      </c>
      <c r="E790" s="297">
        <v>12.5</v>
      </c>
      <c r="F790" s="297">
        <v>9</v>
      </c>
      <c r="G790" s="297">
        <v>11</v>
      </c>
      <c r="H790" s="298">
        <f t="array" ref="H790">IF(SUM(E790:G790)=0,"",E790*4+F790*4+G790*9)</f>
        <v>185</v>
      </c>
    </row>
    <row r="791" spans="1:8" s="592" customFormat="1" ht="18" customHeight="1">
      <c r="A791" s="1842"/>
      <c r="B791" s="294"/>
      <c r="C791" s="295" t="s">
        <v>364</v>
      </c>
      <c r="D791" s="296">
        <v>250</v>
      </c>
      <c r="E791" s="297">
        <v>12.5</v>
      </c>
      <c r="F791" s="297">
        <v>9</v>
      </c>
      <c r="G791" s="297">
        <v>11</v>
      </c>
      <c r="H791" s="298">
        <f t="array" ref="H791">IF(SUM(E791:G791)=0,"",E791*4+F791*4+G791*9)</f>
        <v>185</v>
      </c>
    </row>
    <row r="792" spans="1:8" s="592" customFormat="1" ht="18" customHeight="1">
      <c r="A792" s="1842"/>
      <c r="B792" s="294"/>
      <c r="C792" s="295" t="s">
        <v>412</v>
      </c>
      <c r="D792" s="296">
        <v>250</v>
      </c>
      <c r="E792" s="297">
        <v>12.5</v>
      </c>
      <c r="F792" s="297">
        <v>9</v>
      </c>
      <c r="G792" s="297">
        <v>11</v>
      </c>
      <c r="H792" s="298">
        <f t="array" ref="H792">IF(SUM(E792:G792)=0,"",E792*4+F792*4+G792*9)</f>
        <v>185</v>
      </c>
    </row>
    <row r="793" spans="1:8" ht="18" customHeight="1">
      <c r="A793" s="1842"/>
      <c r="B793" s="316" t="s">
        <v>261</v>
      </c>
      <c r="C793" s="317" t="s">
        <v>266</v>
      </c>
      <c r="D793" s="318">
        <v>150</v>
      </c>
      <c r="E793" s="319">
        <v>38.85</v>
      </c>
      <c r="F793" s="319">
        <v>3.9</v>
      </c>
      <c r="G793" s="319">
        <v>0.45</v>
      </c>
      <c r="H793" s="346">
        <f t="array" ref="H793">IF(SUM(E793:G793)=0,"",E793*4+F793*4+G793*9)</f>
        <v>175.05</v>
      </c>
    </row>
    <row r="794" spans="1:8" ht="18" customHeight="1">
      <c r="A794" s="1842"/>
      <c r="B794" s="316"/>
      <c r="C794" s="317" t="s">
        <v>308</v>
      </c>
      <c r="D794" s="318">
        <v>40</v>
      </c>
      <c r="E794" s="319">
        <v>2.48</v>
      </c>
      <c r="F794" s="319">
        <v>6.64</v>
      </c>
      <c r="G794" s="319">
        <v>0.48</v>
      </c>
      <c r="H794" s="346">
        <f t="array" ref="H794">IF(SUM(E794:G794)=0,"",E794*4+F794*4+G794*9)</f>
        <v>40.799999999999997</v>
      </c>
    </row>
    <row r="795" spans="1:8" ht="18" customHeight="1">
      <c r="A795" s="1842"/>
      <c r="B795" s="316"/>
      <c r="C795" s="317" t="s">
        <v>346</v>
      </c>
      <c r="D795" s="318">
        <v>40</v>
      </c>
      <c r="E795" s="319">
        <v>0.6</v>
      </c>
      <c r="F795" s="319">
        <v>8.1199999999999992</v>
      </c>
      <c r="G795" s="319">
        <v>2.48</v>
      </c>
      <c r="H795" s="346">
        <f t="array" ref="H795">IF(SUM(E795:G795)=0,"",E795*4+F795*4+G795*9)</f>
        <v>57.199999999999996</v>
      </c>
    </row>
    <row r="796" spans="1:8" ht="18" customHeight="1">
      <c r="A796" s="1842"/>
      <c r="B796" s="316"/>
      <c r="C796" s="317" t="s">
        <v>330</v>
      </c>
      <c r="D796" s="318">
        <v>40</v>
      </c>
      <c r="E796" s="319">
        <v>0.96</v>
      </c>
      <c r="F796" s="319">
        <v>5.28</v>
      </c>
      <c r="G796" s="319">
        <v>14.8</v>
      </c>
      <c r="H796" s="346">
        <f t="array" ref="H796">IF(SUM(E796:G796)=0,"",E796*4+F796*4+G796*9)</f>
        <v>158.16000000000003</v>
      </c>
    </row>
    <row r="797" spans="1:8" ht="18" customHeight="1">
      <c r="A797" s="1842"/>
      <c r="B797" s="316"/>
      <c r="C797" s="317" t="s">
        <v>344</v>
      </c>
      <c r="D797" s="318">
        <v>60</v>
      </c>
      <c r="E797" s="319">
        <v>2.34</v>
      </c>
      <c r="F797" s="319">
        <v>9.5399999999999991</v>
      </c>
      <c r="G797" s="319">
        <v>2.58</v>
      </c>
      <c r="H797" s="346">
        <f t="array" ref="H797">IF(SUM(E797:G797)=0,"",E797*4+F797*4+G797*9)</f>
        <v>70.739999999999995</v>
      </c>
    </row>
    <row r="798" spans="1:8" ht="18" customHeight="1">
      <c r="A798" s="1842"/>
      <c r="B798" s="316"/>
      <c r="C798" s="317" t="s">
        <v>413</v>
      </c>
      <c r="D798" s="318">
        <v>150</v>
      </c>
      <c r="E798" s="319">
        <v>18</v>
      </c>
      <c r="F798" s="319">
        <v>0</v>
      </c>
      <c r="G798" s="319">
        <v>0</v>
      </c>
      <c r="H798" s="346">
        <f t="array" ref="H798">IF(SUM(E798:G798)=0,"",E798*4+F798*4+G798*9)</f>
        <v>72</v>
      </c>
    </row>
    <row r="799" spans="1:8" ht="18" customHeight="1">
      <c r="A799" s="1849">
        <v>46283</v>
      </c>
      <c r="B799" s="1851" t="s">
        <v>295</v>
      </c>
      <c r="C799" s="1844"/>
      <c r="D799" s="1845"/>
      <c r="E799" s="333">
        <f t="array" ref="E799">H799/8</f>
        <v>312.22992857142856</v>
      </c>
      <c r="F799" s="333">
        <f t="array" ref="F799">H799/20</f>
        <v>124.89197142857142</v>
      </c>
      <c r="G799" s="333">
        <f t="array" ref="G799">H799/30</f>
        <v>83.261314285714278</v>
      </c>
      <c r="H799" s="333">
        <v>2497.8394285714285</v>
      </c>
    </row>
    <row r="800" spans="1:8" ht="18" customHeight="1">
      <c r="A800" s="1850"/>
      <c r="B800" s="1846" t="s">
        <v>249</v>
      </c>
      <c r="C800" s="1847"/>
      <c r="D800" s="1848"/>
      <c r="E800" s="405">
        <f>SUM(E802:E817)</f>
        <v>316.90749999999997</v>
      </c>
      <c r="F800" s="405">
        <f>SUM(F802:F817)</f>
        <v>92.70350000000002</v>
      </c>
      <c r="G800" s="405">
        <f>SUM(G802:G817)</f>
        <v>53.994500000000002</v>
      </c>
      <c r="H800" s="291">
        <f t="array" ref="H800">SUM(E800*4+F800*4+G800*9)</f>
        <v>2124.3944999999999</v>
      </c>
    </row>
    <row r="801" spans="1:8" ht="18" customHeight="1">
      <c r="A801" s="1850"/>
      <c r="B801" s="1846" t="s">
        <v>250</v>
      </c>
      <c r="C801" s="1847"/>
      <c r="D801" s="1848"/>
      <c r="E801" s="292">
        <f t="array" ref="E801">IF(E800=0,"",E800*4/$H800)</f>
        <v>0.59670178961581755</v>
      </c>
      <c r="F801" s="292">
        <f t="array" ref="F801">IF(F800=0,"",F800*4/$H800)</f>
        <v>0.17455044249078977</v>
      </c>
      <c r="G801" s="292">
        <f>IF(G800=0,"",G800*9/$H800)</f>
        <v>0.22874776789339271</v>
      </c>
      <c r="H801" s="293" t="str">
        <f t="array" ref="H801">IF(H800=0,"",FIXED(ROUND(E801*10,0),0,TRUE)&amp;":"&amp;FIXED(ROUND(F801*10,0),0,TRUE)&amp;":"&amp;FIXED(ROUND(G801*10,0),0,TRUE))</f>
        <v>6:2:2</v>
      </c>
    </row>
    <row r="802" spans="1:8" ht="18" customHeight="1">
      <c r="A802" s="1850"/>
      <c r="B802" s="300" t="s">
        <v>254</v>
      </c>
      <c r="C802" s="301" t="s">
        <v>280</v>
      </c>
      <c r="D802" s="302">
        <v>25</v>
      </c>
      <c r="E802" s="303">
        <v>0.75</v>
      </c>
      <c r="F802" s="303">
        <v>2.9249999999999998</v>
      </c>
      <c r="G802" s="303">
        <v>0.95</v>
      </c>
      <c r="H802" s="304">
        <f t="array" ref="H802">IF(SUM(E802:G802)=0,"",E802*4+F802*4+G802*9)</f>
        <v>23.25</v>
      </c>
    </row>
    <row r="803" spans="1:8" ht="18" customHeight="1">
      <c r="A803" s="1850"/>
      <c r="B803" s="300"/>
      <c r="C803" s="301" t="s">
        <v>281</v>
      </c>
      <c r="D803" s="302">
        <v>420.5</v>
      </c>
      <c r="E803" s="303">
        <v>95.873999999999995</v>
      </c>
      <c r="F803" s="303">
        <v>16.3995</v>
      </c>
      <c r="G803" s="303">
        <v>5</v>
      </c>
      <c r="H803" s="304">
        <f t="array" ref="H803">IF(SUM(E803:G803)=0,"",E803*4+F803*4+G803*9)</f>
        <v>494.09399999999999</v>
      </c>
    </row>
    <row r="804" spans="1:8" ht="18" customHeight="1">
      <c r="A804" s="1850"/>
      <c r="B804" s="294" t="s">
        <v>251</v>
      </c>
      <c r="C804" s="295" t="s">
        <v>362</v>
      </c>
      <c r="D804" s="296">
        <v>250</v>
      </c>
      <c r="E804" s="297">
        <v>12.5</v>
      </c>
      <c r="F804" s="297">
        <v>9</v>
      </c>
      <c r="G804" s="297">
        <v>11</v>
      </c>
      <c r="H804" s="298">
        <f t="array" ref="H804">IF(SUM(E804:G804)=0,"",E804*4+F804*4+G804*9)</f>
        <v>185</v>
      </c>
    </row>
    <row r="805" spans="1:8" ht="18" customHeight="1">
      <c r="A805" s="1850"/>
      <c r="B805" s="977"/>
      <c r="C805" s="295" t="s">
        <v>402</v>
      </c>
      <c r="D805" s="296">
        <v>250</v>
      </c>
      <c r="E805" s="297">
        <v>12.5</v>
      </c>
      <c r="F805" s="297">
        <v>9</v>
      </c>
      <c r="G805" s="297">
        <v>11</v>
      </c>
      <c r="H805" s="298">
        <f t="array" ref="H805">IF(SUM(E805:G805)=0,"",E805*4+F805*4+G805*9)</f>
        <v>185</v>
      </c>
    </row>
    <row r="806" spans="1:8" ht="18" customHeight="1">
      <c r="A806" s="1850"/>
      <c r="B806" s="575" t="s">
        <v>258</v>
      </c>
      <c r="C806" s="307" t="s">
        <v>266</v>
      </c>
      <c r="D806" s="308">
        <v>214</v>
      </c>
      <c r="E806" s="309">
        <v>55.425999999999995</v>
      </c>
      <c r="F806" s="309">
        <v>5.5640000000000001</v>
      </c>
      <c r="G806" s="309">
        <v>0.64200000000000002</v>
      </c>
      <c r="H806" s="310">
        <f t="array" ref="H806">IF(SUM(E806:G806)=0,"",E806*4+F806*4+G806*9)</f>
        <v>249.73799999999997</v>
      </c>
    </row>
    <row r="807" spans="1:8" s="592" customFormat="1" ht="18" customHeight="1">
      <c r="A807" s="1850"/>
      <c r="B807" s="575"/>
      <c r="C807" s="307" t="s">
        <v>280</v>
      </c>
      <c r="D807" s="308">
        <v>60</v>
      </c>
      <c r="E807" s="309">
        <v>0.3</v>
      </c>
      <c r="F807" s="309">
        <v>12</v>
      </c>
      <c r="G807" s="309">
        <v>5.22</v>
      </c>
      <c r="H807" s="310">
        <f t="array" ref="H807">IF(SUM(E807:G807)=0,"",E807*4+F807*4+G807*9)</f>
        <v>96.18</v>
      </c>
    </row>
    <row r="808" spans="1:8" s="592" customFormat="1" ht="18" customHeight="1">
      <c r="A808" s="1850"/>
      <c r="B808" s="575"/>
      <c r="C808" s="307" t="s">
        <v>414</v>
      </c>
      <c r="D808" s="308">
        <v>250</v>
      </c>
      <c r="E808" s="309">
        <v>22.5</v>
      </c>
      <c r="F808" s="309">
        <v>0</v>
      </c>
      <c r="G808" s="309">
        <v>0</v>
      </c>
      <c r="H808" s="310">
        <f t="array" ref="H808">IF(SUM(E808:G808)=0,"",E808*4+F808*4+G808*9)</f>
        <v>90</v>
      </c>
    </row>
    <row r="809" spans="1:8" ht="18" customHeight="1">
      <c r="A809" s="1850"/>
      <c r="B809" s="294" t="s">
        <v>251</v>
      </c>
      <c r="C809" s="295" t="s">
        <v>409</v>
      </c>
      <c r="D809" s="296">
        <v>250</v>
      </c>
      <c r="E809" s="297">
        <v>12.5</v>
      </c>
      <c r="F809" s="297">
        <v>9</v>
      </c>
      <c r="G809" s="297">
        <v>11</v>
      </c>
      <c r="H809" s="298">
        <f t="array" ref="H809">IF(SUM(E809:G809)=0,"",E809*4+F809*4+G809*9)</f>
        <v>185</v>
      </c>
    </row>
    <row r="810" spans="1:8" ht="18" customHeight="1">
      <c r="A810" s="1850"/>
      <c r="B810" s="520" t="s">
        <v>359</v>
      </c>
      <c r="C810" s="526" t="s">
        <v>414</v>
      </c>
      <c r="D810" s="527">
        <v>217.6</v>
      </c>
      <c r="E810" s="528">
        <v>18</v>
      </c>
      <c r="F810" s="528">
        <v>0</v>
      </c>
      <c r="G810" s="528">
        <v>0</v>
      </c>
      <c r="H810" s="528">
        <f t="array" ref="H810">IF(SUM(E810:G810)=0,"",E810*4+F810*4+G810*9)</f>
        <v>72</v>
      </c>
    </row>
    <row r="811" spans="1:8" s="592" customFormat="1" ht="18" customHeight="1">
      <c r="A811" s="1850"/>
      <c r="B811" s="520"/>
      <c r="C811" s="526" t="s">
        <v>280</v>
      </c>
      <c r="D811" s="527">
        <v>32.5</v>
      </c>
      <c r="E811" s="528">
        <v>0.16250000000000001</v>
      </c>
      <c r="F811" s="528">
        <v>6.5</v>
      </c>
      <c r="G811" s="528">
        <v>2.8275000000000001</v>
      </c>
      <c r="H811" s="528">
        <f t="array" ref="H811">IF(SUM(E811:G811)=0,"",E811*4+F811*4+G811*9)</f>
        <v>52.097499999999997</v>
      </c>
    </row>
    <row r="812" spans="1:8" s="592" customFormat="1" ht="18" customHeight="1">
      <c r="A812" s="1850"/>
      <c r="B812" s="520"/>
      <c r="C812" s="526" t="s">
        <v>348</v>
      </c>
      <c r="D812" s="527">
        <v>120</v>
      </c>
      <c r="E812" s="528">
        <v>26.4</v>
      </c>
      <c r="F812" s="528">
        <v>1.68</v>
      </c>
      <c r="G812" s="528">
        <v>0.24</v>
      </c>
      <c r="H812" s="528">
        <f t="array" ref="H812">IF(SUM(E812:G812)=0,"",E812*4+F812*4+G812*9)</f>
        <v>114.47999999999999</v>
      </c>
    </row>
    <row r="813" spans="1:8" ht="18" customHeight="1">
      <c r="A813" s="1850"/>
      <c r="B813" s="316" t="s">
        <v>261</v>
      </c>
      <c r="C813" s="317" t="s">
        <v>418</v>
      </c>
      <c r="D813" s="318">
        <v>150</v>
      </c>
      <c r="E813" s="319">
        <v>8.5</v>
      </c>
      <c r="F813" s="319">
        <v>0</v>
      </c>
      <c r="G813" s="319">
        <v>0</v>
      </c>
      <c r="H813" s="346">
        <f t="array" ref="H813">IF(SUM(E813:G813)=0,"",E813*4+F813*4+G813*9)</f>
        <v>34</v>
      </c>
    </row>
    <row r="814" spans="1:8" s="592" customFormat="1" ht="18" customHeight="1">
      <c r="A814" s="1850"/>
      <c r="B814" s="316"/>
      <c r="C814" s="317" t="s">
        <v>266</v>
      </c>
      <c r="D814" s="318">
        <v>180</v>
      </c>
      <c r="E814" s="319">
        <v>46.62</v>
      </c>
      <c r="F814" s="319">
        <v>4.68</v>
      </c>
      <c r="G814" s="319">
        <v>0.54</v>
      </c>
      <c r="H814" s="346">
        <f t="array" ref="H814">IF(SUM(E814:G814)=0,"",E814*4+F814*4+G814*9)</f>
        <v>210.06</v>
      </c>
    </row>
    <row r="815" spans="1:8" s="592" customFormat="1" ht="18" customHeight="1">
      <c r="A815" s="1850"/>
      <c r="B815" s="316"/>
      <c r="C815" s="317" t="s">
        <v>291</v>
      </c>
      <c r="D815" s="318">
        <v>30</v>
      </c>
      <c r="E815" s="319">
        <v>3.54</v>
      </c>
      <c r="F815" s="319">
        <v>3.42</v>
      </c>
      <c r="G815" s="319">
        <v>1.83</v>
      </c>
      <c r="H815" s="346">
        <f t="array" ref="H815">IF(SUM(E815:G815)=0,"",E815*4+F815*4+G815*9)</f>
        <v>44.31</v>
      </c>
    </row>
    <row r="816" spans="1:8" s="592" customFormat="1" ht="18" customHeight="1">
      <c r="A816" s="1850"/>
      <c r="B816" s="316"/>
      <c r="C816" s="317" t="s">
        <v>346</v>
      </c>
      <c r="D816" s="318">
        <v>50</v>
      </c>
      <c r="E816" s="319">
        <v>0.75</v>
      </c>
      <c r="F816" s="319">
        <v>10.15</v>
      </c>
      <c r="G816" s="319">
        <v>3.1</v>
      </c>
      <c r="H816" s="346">
        <f t="array" ref="H816">IF(SUM(E816:G816)=0,"",E816*4+F816*4+G816*9)</f>
        <v>71.5</v>
      </c>
    </row>
    <row r="817" spans="1:8" ht="18" customHeight="1">
      <c r="A817" s="1850"/>
      <c r="B817" s="316"/>
      <c r="C817" s="317" t="s">
        <v>344</v>
      </c>
      <c r="D817" s="318">
        <v>15</v>
      </c>
      <c r="E817" s="319">
        <v>0.58499999999999996</v>
      </c>
      <c r="F817" s="319">
        <v>2.3849999999999998</v>
      </c>
      <c r="G817" s="319">
        <v>0.64500000000000002</v>
      </c>
      <c r="H817" s="346">
        <f t="array" ref="H817">IF(SUM(E817:G817)=0,"",E817*4+F817*4+G817*9)</f>
        <v>17.684999999999999</v>
      </c>
    </row>
    <row r="818" spans="1:8" ht="18" customHeight="1">
      <c r="A818" s="1841">
        <v>46284</v>
      </c>
      <c r="B818" s="1843" t="s">
        <v>248</v>
      </c>
      <c r="C818" s="1844"/>
      <c r="D818" s="1845"/>
      <c r="E818" s="289">
        <f t="array" ref="E818">H818/8</f>
        <v>287.5</v>
      </c>
      <c r="F818" s="289">
        <f t="array" ref="F818">H818/20</f>
        <v>115</v>
      </c>
      <c r="G818" s="289">
        <f t="array" ref="G818">H818/30</f>
        <v>76.666666666666671</v>
      </c>
      <c r="H818" s="289">
        <v>2300</v>
      </c>
    </row>
    <row r="819" spans="1:8" ht="18" customHeight="1">
      <c r="A819" s="1842"/>
      <c r="B819" s="1846" t="s">
        <v>249</v>
      </c>
      <c r="C819" s="1847"/>
      <c r="D819" s="1848"/>
      <c r="E819" s="405">
        <f>SUM(E821:E830)</f>
        <v>298.49099999999999</v>
      </c>
      <c r="F819" s="405">
        <f>SUM(F821:F830)</f>
        <v>83.88300000000001</v>
      </c>
      <c r="G819" s="405">
        <f>SUM(G821:G830)</f>
        <v>81.415500000000009</v>
      </c>
      <c r="H819" s="291">
        <f t="array" ref="H819">SUM(E819*4+F819*4+G819*9)</f>
        <v>2262.2355000000002</v>
      </c>
    </row>
    <row r="820" spans="1:8" ht="18" customHeight="1">
      <c r="A820" s="1842"/>
      <c r="B820" s="1846" t="s">
        <v>250</v>
      </c>
      <c r="C820" s="1847"/>
      <c r="D820" s="1848"/>
      <c r="E820" s="292">
        <f t="array" ref="E820">IF(E819=0,"",E819*4/$H819)</f>
        <v>0.52778059578677805</v>
      </c>
      <c r="F820" s="292">
        <f t="array" ref="F820">IF(F819=0,"",F819*4/$H819)</f>
        <v>0.14831877583036779</v>
      </c>
      <c r="G820" s="292">
        <f>IF(G819=0,"",G819*9/$H819)</f>
        <v>0.32390062838285405</v>
      </c>
      <c r="H820" s="293" t="str">
        <f t="array" ref="H820">IF(H819=0,"",FIXED(ROUND(E820*10,0),0,TRUE)&amp;":"&amp;FIXED(ROUND(F820*10,0),0,TRUE)&amp;":"&amp;FIXED(ROUND(G820*10,0),0,TRUE))</f>
        <v>5:1:3</v>
      </c>
    </row>
    <row r="821" spans="1:8" ht="18" customHeight="1">
      <c r="A821" s="1842"/>
      <c r="B821" s="300" t="s">
        <v>254</v>
      </c>
      <c r="C821" s="301" t="s">
        <v>419</v>
      </c>
      <c r="D821" s="302">
        <v>68.5</v>
      </c>
      <c r="E821" s="303">
        <v>26.167000000000002</v>
      </c>
      <c r="F821" s="303">
        <v>5.6169999999999991</v>
      </c>
      <c r="G821" s="303">
        <v>12.741000000000001</v>
      </c>
      <c r="H821" s="304">
        <f t="array" ref="H821">IF(SUM(E821:G821)=0,"",E821*4+F821*4+G821*9)</f>
        <v>241.80500000000001</v>
      </c>
    </row>
    <row r="822" spans="1:8" ht="18" customHeight="1">
      <c r="A822" s="1842"/>
      <c r="B822" s="300"/>
      <c r="C822" s="301" t="s">
        <v>362</v>
      </c>
      <c r="D822" s="302">
        <v>250</v>
      </c>
      <c r="E822" s="303">
        <v>12.5</v>
      </c>
      <c r="F822" s="303">
        <v>9</v>
      </c>
      <c r="G822" s="303">
        <v>11</v>
      </c>
      <c r="H822" s="304">
        <f t="array" ref="H822">IF(SUM(E822:G822)=0,"",E822*4+F822*4+G822*9)</f>
        <v>185</v>
      </c>
    </row>
    <row r="823" spans="1:8" ht="18" customHeight="1">
      <c r="A823" s="1842"/>
      <c r="B823" s="306" t="s">
        <v>258</v>
      </c>
      <c r="C823" s="307" t="s">
        <v>266</v>
      </c>
      <c r="D823" s="308">
        <v>287</v>
      </c>
      <c r="E823" s="309">
        <v>74.332999999999998</v>
      </c>
      <c r="F823" s="309">
        <v>7.4620000000000006</v>
      </c>
      <c r="G823" s="309">
        <v>0.86099999999999999</v>
      </c>
      <c r="H823" s="310">
        <f t="array" ref="H823">IF(SUM(E823:G823)=0,"",E823*4+F823*4+G823*9)</f>
        <v>334.92900000000003</v>
      </c>
    </row>
    <row r="824" spans="1:8" ht="18" customHeight="1">
      <c r="A824" s="1842"/>
      <c r="B824" s="306"/>
      <c r="C824" s="307" t="s">
        <v>346</v>
      </c>
      <c r="D824" s="308">
        <v>20</v>
      </c>
      <c r="E824" s="309">
        <v>0.3</v>
      </c>
      <c r="F824" s="309">
        <v>4.0599999999999996</v>
      </c>
      <c r="G824" s="309">
        <v>1.24</v>
      </c>
      <c r="H824" s="310">
        <f t="array" ref="H824">IF(SUM(E824:G824)=0,"",E824*4+F824*4+G824*9)</f>
        <v>28.599999999999998</v>
      </c>
    </row>
    <row r="825" spans="1:8" ht="18" customHeight="1">
      <c r="A825" s="1842"/>
      <c r="B825" s="294" t="s">
        <v>251</v>
      </c>
      <c r="C825" s="295" t="s">
        <v>280</v>
      </c>
      <c r="D825" s="296">
        <v>116</v>
      </c>
      <c r="E825" s="297">
        <v>0.57999999999999996</v>
      </c>
      <c r="F825" s="297">
        <v>23.2</v>
      </c>
      <c r="G825" s="297">
        <v>10.091999999999999</v>
      </c>
      <c r="H825" s="298">
        <f t="array" ref="H825">IF(SUM(E825:G825)=0,"",E825*4+F825*4+G825*9)</f>
        <v>185.94799999999998</v>
      </c>
    </row>
    <row r="826" spans="1:8" ht="18" customHeight="1">
      <c r="A826" s="1842"/>
      <c r="B826" s="294"/>
      <c r="C826" s="295" t="s">
        <v>421</v>
      </c>
      <c r="D826" s="296">
        <v>100</v>
      </c>
      <c r="E826" s="297">
        <v>26.5</v>
      </c>
      <c r="F826" s="297">
        <v>3.2</v>
      </c>
      <c r="G826" s="297">
        <v>0</v>
      </c>
      <c r="H826" s="298">
        <f t="array" ref="H826">IF(SUM(E826:G826)=0,"",E826*4+F826*4+G826*9)</f>
        <v>118.8</v>
      </c>
    </row>
    <row r="827" spans="1:8" ht="18" customHeight="1">
      <c r="A827" s="1842"/>
      <c r="B827" s="316" t="s">
        <v>261</v>
      </c>
      <c r="C827" s="317" t="s">
        <v>402</v>
      </c>
      <c r="D827" s="318">
        <v>250</v>
      </c>
      <c r="E827" s="319">
        <v>12.5</v>
      </c>
      <c r="F827" s="319">
        <v>9</v>
      </c>
      <c r="G827" s="319">
        <v>11</v>
      </c>
      <c r="H827" s="346">
        <f t="array" ref="H827">IF(SUM(E827:G827)=0,"",E827*4+F827*4+G827*9)</f>
        <v>185</v>
      </c>
    </row>
    <row r="828" spans="1:8" ht="18" customHeight="1">
      <c r="A828" s="1842"/>
      <c r="B828" s="316"/>
      <c r="C828" s="317" t="s">
        <v>266</v>
      </c>
      <c r="D828" s="318">
        <v>433.5</v>
      </c>
      <c r="E828" s="319">
        <v>112.2765</v>
      </c>
      <c r="F828" s="319">
        <v>11.271000000000001</v>
      </c>
      <c r="G828" s="319">
        <v>1.3004999999999998</v>
      </c>
      <c r="H828" s="346">
        <f t="array" ref="H828">IF(SUM(E828:G828)=0,"",E828*4+F828*4+G828*9)</f>
        <v>505.89449999999999</v>
      </c>
    </row>
    <row r="829" spans="1:8" s="592" customFormat="1" ht="18" customHeight="1">
      <c r="A829" s="1842"/>
      <c r="B829" s="316"/>
      <c r="C829" s="317" t="s">
        <v>422</v>
      </c>
      <c r="D829" s="318">
        <v>73.5</v>
      </c>
      <c r="E829" s="319">
        <v>9.3344999999999985</v>
      </c>
      <c r="F829" s="319">
        <v>8.673</v>
      </c>
      <c r="G829" s="319">
        <v>32.780999999999999</v>
      </c>
      <c r="H829" s="346">
        <f t="array" ref="H829">IF(SUM(E829:G829)=0,"",E829*4+F829*4+G829*9)</f>
        <v>367.05899999999997</v>
      </c>
    </row>
    <row r="830" spans="1:8" ht="18" customHeight="1">
      <c r="A830" s="1842"/>
      <c r="B830" s="294" t="s">
        <v>251</v>
      </c>
      <c r="C830" s="295" t="s">
        <v>367</v>
      </c>
      <c r="D830" s="296">
        <v>200</v>
      </c>
      <c r="E830" s="297">
        <v>24</v>
      </c>
      <c r="F830" s="297">
        <v>2.4</v>
      </c>
      <c r="G830" s="297">
        <v>0.4</v>
      </c>
      <c r="H830" s="298">
        <f t="array" ref="H830">IF(SUM(E830:G830)=0,"",E830*4+F830*4+G830*9)</f>
        <v>109.19999999999999</v>
      </c>
    </row>
    <row r="831" spans="1:8" ht="18" customHeight="1">
      <c r="A831" s="1841">
        <v>46285</v>
      </c>
      <c r="B831" s="1843" t="s">
        <v>248</v>
      </c>
      <c r="C831" s="1844"/>
      <c r="D831" s="1845"/>
      <c r="E831" s="289">
        <f t="array" ref="E831">H831/8</f>
        <v>290.34707142857144</v>
      </c>
      <c r="F831" s="289">
        <f t="array" ref="F831">H831/20</f>
        <v>116.13882857142858</v>
      </c>
      <c r="G831" s="289">
        <f t="array" ref="G831">H831/30</f>
        <v>77.425885714285712</v>
      </c>
      <c r="H831" s="289">
        <v>2322.7765714285715</v>
      </c>
    </row>
    <row r="832" spans="1:8" ht="18" customHeight="1">
      <c r="A832" s="1842"/>
      <c r="B832" s="1846" t="s">
        <v>249</v>
      </c>
      <c r="C832" s="1847"/>
      <c r="D832" s="1848"/>
      <c r="E832" s="405">
        <f>SUM(E834:E845)</f>
        <v>336.9665</v>
      </c>
      <c r="F832" s="405">
        <f>SUM(F834:F845)</f>
        <v>105.1525</v>
      </c>
      <c r="G832" s="405">
        <f>SUM(G834:G845)</f>
        <v>72.595499999999987</v>
      </c>
      <c r="H832" s="291">
        <f t="array" ref="H832">SUM(E832*4+F832*4+G832*9)</f>
        <v>2421.8355000000001</v>
      </c>
    </row>
    <row r="833" spans="1:8" ht="18" customHeight="1">
      <c r="A833" s="1842"/>
      <c r="B833" s="1846" t="s">
        <v>250</v>
      </c>
      <c r="C833" s="1847"/>
      <c r="D833" s="1848"/>
      <c r="E833" s="292">
        <f t="array" ref="E833">IF(E832=0,"",E832*4/$H832)</f>
        <v>0.55654729646171253</v>
      </c>
      <c r="F833" s="292">
        <f t="array" ref="F833">IF(F832=0,"",F832*4/$H832)</f>
        <v>0.17367405837431982</v>
      </c>
      <c r="G833" s="292">
        <f>IF(G832=0,"",G832*9/$H832)</f>
        <v>0.26977864516396755</v>
      </c>
      <c r="H833" s="293" t="str">
        <f t="array" ref="H833">IF(H832=0,"",FIXED(ROUND(E833*10,0),0,TRUE)&amp;":"&amp;FIXED(ROUND(F833*10,0),0,TRUE)&amp;":"&amp;FIXED(ROUND(G833*10,0),0,TRUE))</f>
        <v>6:2:3</v>
      </c>
    </row>
    <row r="834" spans="1:8" ht="18" customHeight="1">
      <c r="A834" s="1842"/>
      <c r="B834" s="300" t="s">
        <v>254</v>
      </c>
      <c r="C834" s="301" t="s">
        <v>280</v>
      </c>
      <c r="D834" s="302">
        <v>25</v>
      </c>
      <c r="E834" s="303">
        <v>0.75</v>
      </c>
      <c r="F834" s="303">
        <v>2.9249999999999998</v>
      </c>
      <c r="G834" s="303">
        <v>0.95</v>
      </c>
      <c r="H834" s="304">
        <f t="array" ref="H834">IF(SUM(E834:G834)=0,"",E834*4+F834*4+G834*9)</f>
        <v>23.25</v>
      </c>
    </row>
    <row r="835" spans="1:8" ht="18" customHeight="1">
      <c r="A835" s="1842"/>
      <c r="B835" s="300"/>
      <c r="C835" s="301" t="s">
        <v>281</v>
      </c>
      <c r="D835" s="302">
        <v>420.5</v>
      </c>
      <c r="E835" s="303">
        <v>95.873999999999995</v>
      </c>
      <c r="F835" s="303">
        <v>16.3995</v>
      </c>
      <c r="G835" s="303">
        <v>5</v>
      </c>
      <c r="H835" s="304">
        <f t="array" ref="H835">IF(SUM(E835:G835)=0,"",E835*4+F835*4+G835*9)</f>
        <v>494.09399999999999</v>
      </c>
    </row>
    <row r="836" spans="1:8" s="592" customFormat="1" ht="18" customHeight="1">
      <c r="A836" s="1842"/>
      <c r="B836" s="294" t="s">
        <v>251</v>
      </c>
      <c r="C836" s="295" t="s">
        <v>362</v>
      </c>
      <c r="D836" s="296">
        <v>250</v>
      </c>
      <c r="E836" s="297">
        <v>12.5</v>
      </c>
      <c r="F836" s="297">
        <v>9</v>
      </c>
      <c r="G836" s="297">
        <v>11</v>
      </c>
      <c r="H836" s="298">
        <f t="array" ref="H836">IF(SUM(E836:G836)=0,"",E836*4+F836*4+G836*9)</f>
        <v>185</v>
      </c>
    </row>
    <row r="837" spans="1:8" s="592" customFormat="1" ht="18" customHeight="1">
      <c r="A837" s="1842"/>
      <c r="B837" s="294"/>
      <c r="C837" s="295" t="s">
        <v>402</v>
      </c>
      <c r="D837" s="296">
        <v>250</v>
      </c>
      <c r="E837" s="297">
        <v>12.5</v>
      </c>
      <c r="F837" s="297">
        <v>9</v>
      </c>
      <c r="G837" s="297">
        <v>11</v>
      </c>
      <c r="H837" s="298">
        <f t="array" ref="H837">IF(SUM(E837:G837)=0,"",E837*4+F837*4+G837*9)</f>
        <v>185</v>
      </c>
    </row>
    <row r="838" spans="1:8" ht="18" customHeight="1">
      <c r="A838" s="1842"/>
      <c r="B838" s="306" t="s">
        <v>258</v>
      </c>
      <c r="C838" s="307" t="s">
        <v>266</v>
      </c>
      <c r="D838" s="308">
        <v>220.5</v>
      </c>
      <c r="E838" s="309">
        <v>57.109499999999997</v>
      </c>
      <c r="F838" s="309">
        <v>5.7330000000000005</v>
      </c>
      <c r="G838" s="309">
        <v>0.66149999999999987</v>
      </c>
      <c r="H838" s="310">
        <f t="array" ref="H838">IF(SUM(E838:G838)=0,"",E838*4+F838*4+G838*9)</f>
        <v>257.32350000000002</v>
      </c>
    </row>
    <row r="839" spans="1:8" s="592" customFormat="1" ht="18" customHeight="1">
      <c r="A839" s="1842"/>
      <c r="B839" s="306"/>
      <c r="C839" s="307" t="s">
        <v>422</v>
      </c>
      <c r="D839" s="308">
        <v>28</v>
      </c>
      <c r="E839" s="309">
        <v>3.5559999999999996</v>
      </c>
      <c r="F839" s="309">
        <v>3.3040000000000003</v>
      </c>
      <c r="G839" s="309">
        <v>12.488</v>
      </c>
      <c r="H839" s="310">
        <f t="array" ref="H839">IF(SUM(E839:G839)=0,"",E839*4+F839*4+G839*9)</f>
        <v>139.83199999999999</v>
      </c>
    </row>
    <row r="840" spans="1:8" ht="18" customHeight="1">
      <c r="A840" s="1842"/>
      <c r="B840" s="306"/>
      <c r="C840" s="307" t="s">
        <v>299</v>
      </c>
      <c r="D840" s="308">
        <v>25</v>
      </c>
      <c r="E840" s="309">
        <v>0.42499999999999999</v>
      </c>
      <c r="F840" s="309">
        <v>3.5</v>
      </c>
      <c r="G840" s="309">
        <v>2.2999999999999998</v>
      </c>
      <c r="H840" s="310">
        <f t="array" ref="H840">IF(SUM(E840:G840)=0,"",E840*4+F840*4+G840*9)</f>
        <v>36.4</v>
      </c>
    </row>
    <row r="841" spans="1:8" ht="18" customHeight="1">
      <c r="A841" s="1842"/>
      <c r="B841" s="294" t="s">
        <v>251</v>
      </c>
      <c r="C841" s="295" t="s">
        <v>409</v>
      </c>
      <c r="D841" s="296">
        <v>250</v>
      </c>
      <c r="E841" s="297">
        <v>12.5</v>
      </c>
      <c r="F841" s="297">
        <v>9</v>
      </c>
      <c r="G841" s="297">
        <v>11</v>
      </c>
      <c r="H841" s="298">
        <f t="array" ref="H841">IF(SUM(E841:G841)=0,"",E841*4+F841*4+G841*9)</f>
        <v>185</v>
      </c>
    </row>
    <row r="842" spans="1:8" ht="18" customHeight="1">
      <c r="A842" s="1842"/>
      <c r="B842" s="294"/>
      <c r="C842" s="295" t="s">
        <v>412</v>
      </c>
      <c r="D842" s="296">
        <v>250</v>
      </c>
      <c r="E842" s="297">
        <v>12.5</v>
      </c>
      <c r="F842" s="297">
        <v>9</v>
      </c>
      <c r="G842" s="297">
        <v>11</v>
      </c>
      <c r="H842" s="298">
        <f t="array" ref="H842">IF(SUM(E842:G842)=0,"",E842*4+F842*4+G842*9)</f>
        <v>185</v>
      </c>
    </row>
    <row r="843" spans="1:8" s="592" customFormat="1" ht="18" customHeight="1">
      <c r="A843" s="1842"/>
      <c r="B843" s="294"/>
      <c r="C843" s="295" t="s">
        <v>367</v>
      </c>
      <c r="D843" s="296">
        <v>100</v>
      </c>
      <c r="E843" s="297">
        <v>12</v>
      </c>
      <c r="F843" s="297">
        <v>1.2</v>
      </c>
      <c r="G843" s="297">
        <v>0.2</v>
      </c>
      <c r="H843" s="298">
        <f t="array" ref="H843">IF(SUM(E843:G843)=0,"",E843*4+F843*4+G843*9)</f>
        <v>54.599999999999994</v>
      </c>
    </row>
    <row r="844" spans="1:8" ht="18" customHeight="1">
      <c r="A844" s="1842"/>
      <c r="B844" s="316" t="s">
        <v>261</v>
      </c>
      <c r="C844" s="317" t="s">
        <v>361</v>
      </c>
      <c r="D844" s="318">
        <v>509</v>
      </c>
      <c r="E844" s="319">
        <v>116.05200000000001</v>
      </c>
      <c r="F844" s="319">
        <v>19.850999999999999</v>
      </c>
      <c r="G844" s="319">
        <v>2.036</v>
      </c>
      <c r="H844" s="346">
        <f t="array" ref="H844">IF(SUM(E844:G844)=0,"",E844*4+F844*4+G844*9)</f>
        <v>561.93600000000004</v>
      </c>
    </row>
    <row r="845" spans="1:8" ht="18" customHeight="1">
      <c r="A845" s="1842"/>
      <c r="B845" s="316"/>
      <c r="C845" s="317" t="s">
        <v>346</v>
      </c>
      <c r="D845" s="318">
        <v>80</v>
      </c>
      <c r="E845" s="319">
        <v>1.2</v>
      </c>
      <c r="F845" s="319">
        <v>16.239999999999998</v>
      </c>
      <c r="G845" s="319">
        <v>4.96</v>
      </c>
      <c r="H845" s="346">
        <f t="array" ref="H845">IF(SUM(E845:G845)=0,"",E845*4+F845*4+G845*9)</f>
        <v>114.39999999999999</v>
      </c>
    </row>
    <row r="846" spans="1:8" ht="18" customHeight="1">
      <c r="A846" s="1849">
        <v>46286</v>
      </c>
      <c r="B846" s="1851" t="s">
        <v>295</v>
      </c>
      <c r="C846" s="1844"/>
      <c r="D846" s="1845"/>
      <c r="E846" s="333">
        <f t="array" ref="E846">H846/8</f>
        <v>316.22207142857144</v>
      </c>
      <c r="F846" s="333">
        <f t="array" ref="F846">H846/20</f>
        <v>126.48882857142857</v>
      </c>
      <c r="G846" s="333">
        <f t="array" ref="G846">H846/30</f>
        <v>84.325885714285718</v>
      </c>
      <c r="H846" s="333">
        <v>2529.7765714285715</v>
      </c>
    </row>
    <row r="847" spans="1:8" ht="18" customHeight="1">
      <c r="A847" s="1850"/>
      <c r="B847" s="1846" t="s">
        <v>249</v>
      </c>
      <c r="C847" s="1847"/>
      <c r="D847" s="1848"/>
      <c r="E847" s="405">
        <f>SUM(E849:E864)</f>
        <v>324.97359999999998</v>
      </c>
      <c r="F847" s="405">
        <f>SUM(F849:F864)</f>
        <v>156.97150000000002</v>
      </c>
      <c r="G847" s="405">
        <f>SUM(G849:G864)</f>
        <v>100.16210000000002</v>
      </c>
      <c r="H847" s="291">
        <f t="array" ref="H847">SUM(E847*4+F847*4+G847*9)</f>
        <v>2829.2393000000002</v>
      </c>
    </row>
    <row r="848" spans="1:8" ht="18" customHeight="1">
      <c r="A848" s="1850"/>
      <c r="B848" s="1846" t="s">
        <v>250</v>
      </c>
      <c r="C848" s="1847"/>
      <c r="D848" s="1848"/>
      <c r="E848" s="292">
        <f t="array" ref="E848">IF(E847=0,"",E847*4/$H847)</f>
        <v>0.45945014265848766</v>
      </c>
      <c r="F848" s="292">
        <f t="array" ref="F848">IF(F847=0,"",F847*4/$H847)</f>
        <v>0.22192749832083841</v>
      </c>
      <c r="G848" s="292">
        <f>IF(G847=0,"",G847*9/$H847)</f>
        <v>0.31862235902067393</v>
      </c>
      <c r="H848" s="293" t="str">
        <f t="array" ref="H848">IF(H847=0,"",FIXED(ROUND(E848*10,0),0,TRUE)&amp;":"&amp;FIXED(ROUND(F848*10,0),0,TRUE)&amp;":"&amp;FIXED(ROUND(G848*10,0),0,TRUE))</f>
        <v>5:2:3</v>
      </c>
    </row>
    <row r="849" spans="1:8" ht="18" customHeight="1">
      <c r="A849" s="1850"/>
      <c r="B849" s="300" t="s">
        <v>254</v>
      </c>
      <c r="C849" s="301" t="s">
        <v>280</v>
      </c>
      <c r="D849" s="302">
        <v>25</v>
      </c>
      <c r="E849" s="303">
        <v>0.75</v>
      </c>
      <c r="F849" s="303">
        <v>2.9249999999999998</v>
      </c>
      <c r="G849" s="303">
        <v>0.95</v>
      </c>
      <c r="H849" s="304">
        <f t="array" ref="H849">IF(SUM(E849:G849)=0,"",E849*4+F849*4+G849*9)</f>
        <v>23.25</v>
      </c>
    </row>
    <row r="850" spans="1:8" ht="18" customHeight="1">
      <c r="A850" s="1850"/>
      <c r="B850" s="300"/>
      <c r="C850" s="301" t="s">
        <v>281</v>
      </c>
      <c r="D850" s="302">
        <v>420.5</v>
      </c>
      <c r="E850" s="303">
        <v>95.873999999999995</v>
      </c>
      <c r="F850" s="303">
        <v>16.3995</v>
      </c>
      <c r="G850" s="303">
        <v>5</v>
      </c>
      <c r="H850" s="304">
        <f t="array" ref="H850">IF(SUM(E850:G850)=0,"",E850*4+F850*4+G850*9)</f>
        <v>494.09399999999999</v>
      </c>
    </row>
    <row r="851" spans="1:8" ht="18" customHeight="1">
      <c r="A851" s="1850"/>
      <c r="B851" s="294" t="s">
        <v>423</v>
      </c>
      <c r="C851" s="295" t="s">
        <v>362</v>
      </c>
      <c r="D851" s="296">
        <v>250</v>
      </c>
      <c r="E851" s="297">
        <v>12.5</v>
      </c>
      <c r="F851" s="297">
        <v>9</v>
      </c>
      <c r="G851" s="297">
        <v>11</v>
      </c>
      <c r="H851" s="298">
        <f t="array" ref="H851">IF(SUM(E851:G851)=0,"",E851*4+F851*4+G851*9)</f>
        <v>185</v>
      </c>
    </row>
    <row r="852" spans="1:8" ht="18" customHeight="1">
      <c r="A852" s="1850"/>
      <c r="B852" s="977"/>
      <c r="C852" s="295" t="s">
        <v>402</v>
      </c>
      <c r="D852" s="296">
        <v>250</v>
      </c>
      <c r="E852" s="297">
        <v>12.5</v>
      </c>
      <c r="F852" s="297">
        <v>9</v>
      </c>
      <c r="G852" s="297">
        <v>11</v>
      </c>
      <c r="H852" s="298">
        <f t="array" ref="H852">IF(SUM(E852:G852)=0,"",E852*4+F852*4+G852*9)</f>
        <v>185</v>
      </c>
    </row>
    <row r="853" spans="1:8" ht="18" customHeight="1">
      <c r="A853" s="1850"/>
      <c r="B853" s="575" t="s">
        <v>258</v>
      </c>
      <c r="C853" s="307" t="s">
        <v>266</v>
      </c>
      <c r="D853" s="308">
        <v>192.5</v>
      </c>
      <c r="E853" s="309">
        <v>49.857500000000002</v>
      </c>
      <c r="F853" s="309">
        <v>5.0049999999999999</v>
      </c>
      <c r="G853" s="309">
        <v>0.57750000000000001</v>
      </c>
      <c r="H853" s="310">
        <f t="array" ref="H853">IF(SUM(E853:G853)=0,"",E853*4+F853*4+G853*9)</f>
        <v>224.64750000000001</v>
      </c>
    </row>
    <row r="854" spans="1:8" ht="18" customHeight="1">
      <c r="A854" s="1850"/>
      <c r="B854" s="575"/>
      <c r="C854" s="307" t="s">
        <v>346</v>
      </c>
      <c r="D854" s="308">
        <v>100</v>
      </c>
      <c r="E854" s="309">
        <v>1.5</v>
      </c>
      <c r="F854" s="309">
        <v>20.3</v>
      </c>
      <c r="G854" s="309">
        <v>6.2</v>
      </c>
      <c r="H854" s="310">
        <f t="array" ref="H854">IF(SUM(E854:G854)=0,"",E854*4+F854*4+G854*9)</f>
        <v>143</v>
      </c>
    </row>
    <row r="855" spans="1:8" s="592" customFormat="1" ht="18" customHeight="1">
      <c r="A855" s="1850"/>
      <c r="B855" s="575"/>
      <c r="C855" s="307" t="s">
        <v>330</v>
      </c>
      <c r="D855" s="308">
        <v>50</v>
      </c>
      <c r="E855" s="309">
        <v>1.2</v>
      </c>
      <c r="F855" s="309">
        <v>6.6</v>
      </c>
      <c r="G855" s="309">
        <v>18.5</v>
      </c>
      <c r="H855" s="310">
        <f t="array" ref="H855">IF(SUM(E855:G855)=0,"",E855*4+F855*4+G855*9)</f>
        <v>197.7</v>
      </c>
    </row>
    <row r="856" spans="1:8" s="592" customFormat="1" ht="18" customHeight="1">
      <c r="A856" s="1850"/>
      <c r="B856" s="575"/>
      <c r="C856" s="307" t="s">
        <v>299</v>
      </c>
      <c r="D856" s="308">
        <v>33.299999999999997</v>
      </c>
      <c r="E856" s="309">
        <v>0.56609999999999994</v>
      </c>
      <c r="F856" s="309">
        <v>4.661999999999999</v>
      </c>
      <c r="G856" s="309">
        <v>3.0635999999999997</v>
      </c>
      <c r="H856" s="310">
        <f t="array" ref="H856">IF(SUM(E856:G856)=0,"",E856*4+F856*4+G856*9)</f>
        <v>48.484799999999993</v>
      </c>
    </row>
    <row r="857" spans="1:8" ht="18" customHeight="1">
      <c r="A857" s="1850"/>
      <c r="B857" s="575"/>
      <c r="C857" s="307" t="s">
        <v>344</v>
      </c>
      <c r="D857" s="308">
        <v>25</v>
      </c>
      <c r="E857" s="309">
        <v>0.97499999999999998</v>
      </c>
      <c r="F857" s="309">
        <v>3.9750000000000001</v>
      </c>
      <c r="G857" s="309">
        <v>1.075</v>
      </c>
      <c r="H857" s="310">
        <f t="array" ref="H857">IF(SUM(E857:G857)=0,"",E857*4+F857*4+G857*9)</f>
        <v>29.475000000000001</v>
      </c>
    </row>
    <row r="858" spans="1:8" ht="18" customHeight="1">
      <c r="A858" s="1850"/>
      <c r="B858" s="294" t="s">
        <v>251</v>
      </c>
      <c r="C858" s="295" t="s">
        <v>409</v>
      </c>
      <c r="D858" s="296">
        <v>250</v>
      </c>
      <c r="E858" s="297">
        <v>12.5</v>
      </c>
      <c r="F858" s="297">
        <v>9</v>
      </c>
      <c r="G858" s="297">
        <v>11</v>
      </c>
      <c r="H858" s="298">
        <f t="array" ref="H858">IF(SUM(E858:G858)=0,"",E858*4+F858*4+G858*9)</f>
        <v>185</v>
      </c>
    </row>
    <row r="859" spans="1:8" ht="18" customHeight="1">
      <c r="A859" s="1850"/>
      <c r="B859" s="520" t="s">
        <v>359</v>
      </c>
      <c r="C859" s="526" t="s">
        <v>280</v>
      </c>
      <c r="D859" s="527">
        <v>160</v>
      </c>
      <c r="E859" s="528">
        <v>0.8</v>
      </c>
      <c r="F859" s="528">
        <v>32</v>
      </c>
      <c r="G859" s="528">
        <v>13.92</v>
      </c>
      <c r="H859" s="528">
        <f t="array" ref="H859">IF(SUM(E859:G859)=0,"",E859*4+F859*4+G859*9)</f>
        <v>256.48</v>
      </c>
    </row>
    <row r="860" spans="1:8" ht="18" customHeight="1">
      <c r="A860" s="1850"/>
      <c r="B860" s="520"/>
      <c r="C860" s="526" t="s">
        <v>348</v>
      </c>
      <c r="D860" s="527">
        <v>100</v>
      </c>
      <c r="E860" s="528">
        <v>22</v>
      </c>
      <c r="F860" s="528">
        <v>1.4</v>
      </c>
      <c r="G860" s="528">
        <v>0.2</v>
      </c>
      <c r="H860" s="528">
        <f t="array" ref="H860">IF(SUM(E860:G860)=0,"",E860*4+F860*4+G860*9)</f>
        <v>95.399999999999991</v>
      </c>
    </row>
    <row r="861" spans="1:8" s="592" customFormat="1" ht="18" customHeight="1">
      <c r="A861" s="1850"/>
      <c r="B861" s="294" t="s">
        <v>251</v>
      </c>
      <c r="C861" s="295" t="s">
        <v>412</v>
      </c>
      <c r="D861" s="296">
        <v>250</v>
      </c>
      <c r="E861" s="297">
        <v>12.5</v>
      </c>
      <c r="F861" s="297">
        <v>9</v>
      </c>
      <c r="G861" s="297">
        <v>11</v>
      </c>
      <c r="H861" s="298">
        <f t="array" ref="H861">IF(SUM(E861:G861)=0,"",E861*4+F861*4+G861*9)</f>
        <v>185</v>
      </c>
    </row>
    <row r="862" spans="1:8" ht="18" customHeight="1">
      <c r="A862" s="1850"/>
      <c r="B862" s="316" t="s">
        <v>261</v>
      </c>
      <c r="C862" s="317" t="s">
        <v>266</v>
      </c>
      <c r="D862" s="318">
        <v>294</v>
      </c>
      <c r="E862" s="319">
        <v>76.146000000000001</v>
      </c>
      <c r="F862" s="319">
        <v>7.6440000000000001</v>
      </c>
      <c r="G862" s="319">
        <v>0.88200000000000001</v>
      </c>
      <c r="H862" s="346">
        <f t="array" ref="H862">IF(SUM(E862:G862)=0,"",E862*4+F862*4+G862*9)</f>
        <v>343.09800000000001</v>
      </c>
    </row>
    <row r="863" spans="1:8" ht="18" customHeight="1">
      <c r="A863" s="1850"/>
      <c r="B863" s="316"/>
      <c r="C863" s="317" t="s">
        <v>346</v>
      </c>
      <c r="D863" s="318">
        <v>87</v>
      </c>
      <c r="E863" s="319">
        <v>1.3049999999999999</v>
      </c>
      <c r="F863" s="319">
        <v>17.661000000000001</v>
      </c>
      <c r="G863" s="319">
        <v>5.3940000000000001</v>
      </c>
      <c r="H863" s="346">
        <f t="array" ref="H863">IF(SUM(E863:G863)=0,"",E863*4+F863*4+G863*9)</f>
        <v>124.41</v>
      </c>
    </row>
    <row r="864" spans="1:8" ht="18" customHeight="1">
      <c r="A864" s="1850"/>
      <c r="B864" s="316"/>
      <c r="C864" s="317" t="s">
        <v>367</v>
      </c>
      <c r="D864" s="318">
        <v>200</v>
      </c>
      <c r="E864" s="319">
        <v>24</v>
      </c>
      <c r="F864" s="319">
        <v>2.4</v>
      </c>
      <c r="G864" s="319">
        <v>0.4</v>
      </c>
      <c r="H864" s="346">
        <f t="array" ref="H864">IF(SUM(E864:G864)=0,"",E864*4+F864*4+G864*9)</f>
        <v>109.19999999999999</v>
      </c>
    </row>
    <row r="865" spans="1:8" ht="18" customHeight="1">
      <c r="A865" s="1841">
        <v>46287</v>
      </c>
      <c r="B865" s="1843" t="s">
        <v>248</v>
      </c>
      <c r="C865" s="1844"/>
      <c r="D865" s="1845"/>
      <c r="E865" s="289">
        <f t="array" ref="E865">H865/8</f>
        <v>290.34707142857144</v>
      </c>
      <c r="F865" s="289">
        <f>H865/13.33333</f>
        <v>174.20828640921445</v>
      </c>
      <c r="G865" s="289">
        <f>H865/45</f>
        <v>51.617257142857142</v>
      </c>
      <c r="H865" s="289">
        <v>2322.7765714285715</v>
      </c>
    </row>
    <row r="866" spans="1:8" ht="18" customHeight="1">
      <c r="A866" s="1842"/>
      <c r="B866" s="1846" t="s">
        <v>249</v>
      </c>
      <c r="C866" s="1847"/>
      <c r="D866" s="1848"/>
      <c r="E866" s="405">
        <f>SUM(E868:E881)</f>
        <v>305.69169999999997</v>
      </c>
      <c r="F866" s="405">
        <f>SUM(F868:F881)</f>
        <v>138.24110000000002</v>
      </c>
      <c r="G866" s="405">
        <f>SUM(G868:G881)</f>
        <v>117.83549999999998</v>
      </c>
      <c r="H866" s="291">
        <f t="array" ref="H866">SUM(E866*4+F866*4+G866*9)</f>
        <v>2836.2506999999996</v>
      </c>
    </row>
    <row r="867" spans="1:8" ht="18" customHeight="1">
      <c r="A867" s="1842"/>
      <c r="B867" s="1846" t="s">
        <v>250</v>
      </c>
      <c r="C867" s="1847"/>
      <c r="D867" s="1848"/>
      <c r="E867" s="292">
        <f t="array" ref="E867">IF(E866=0,"",E866*4/$H866)</f>
        <v>0.43112084555853969</v>
      </c>
      <c r="F867" s="292">
        <f t="array" ref="F867">IF(F866=0,"",F866*4/$H866)</f>
        <v>0.19496316034404157</v>
      </c>
      <c r="G867" s="292">
        <f>IF(G866=0,"",G866*9/$H866)</f>
        <v>0.37391599409741882</v>
      </c>
      <c r="H867" s="293" t="str">
        <f t="array" ref="H867">IF(H866=0,"",FIXED(ROUND(E867*10,0),0,TRUE)&amp;":"&amp;FIXED(ROUND(F867*10,0),0,TRUE)&amp;":"&amp;FIXED(ROUND(G867*10,0),0,TRUE))</f>
        <v>4:2:4</v>
      </c>
    </row>
    <row r="868" spans="1:8" ht="18" customHeight="1">
      <c r="A868" s="1842"/>
      <c r="B868" s="300" t="s">
        <v>254</v>
      </c>
      <c r="C868" s="301" t="s">
        <v>280</v>
      </c>
      <c r="D868" s="302">
        <v>25</v>
      </c>
      <c r="E868" s="303">
        <v>0.75</v>
      </c>
      <c r="F868" s="303">
        <v>2.9249999999999998</v>
      </c>
      <c r="G868" s="303">
        <v>0.95</v>
      </c>
      <c r="H868" s="304">
        <f t="array" ref="H868">IF(SUM(E868:G868)=0,"",E868*4+F868*4+G868*9)</f>
        <v>23.25</v>
      </c>
    </row>
    <row r="869" spans="1:8" s="592" customFormat="1" ht="18" customHeight="1">
      <c r="A869" s="1842"/>
      <c r="B869" s="300"/>
      <c r="C869" s="301" t="s">
        <v>299</v>
      </c>
      <c r="D869" s="302">
        <v>50</v>
      </c>
      <c r="E869" s="303">
        <v>0.85</v>
      </c>
      <c r="F869" s="303">
        <v>7</v>
      </c>
      <c r="G869" s="303">
        <v>4.5999999999999996</v>
      </c>
      <c r="H869" s="304">
        <f t="array" ref="H869">IF(SUM(E869:G869)=0,"",E869*4+F869*4+G869*9)</f>
        <v>72.8</v>
      </c>
    </row>
    <row r="870" spans="1:8" ht="18" customHeight="1">
      <c r="A870" s="1842"/>
      <c r="B870" s="300"/>
      <c r="C870" s="301" t="s">
        <v>281</v>
      </c>
      <c r="D870" s="302">
        <v>420.5</v>
      </c>
      <c r="E870" s="303">
        <v>95.873999999999995</v>
      </c>
      <c r="F870" s="303">
        <v>16.3995</v>
      </c>
      <c r="G870" s="303">
        <v>5</v>
      </c>
      <c r="H870" s="304">
        <f t="array" ref="H870">IF(SUM(E870:G870)=0,"",E870*4+F870*4+G870*9)</f>
        <v>494.09399999999999</v>
      </c>
    </row>
    <row r="871" spans="1:8" ht="18" customHeight="1">
      <c r="A871" s="1842"/>
      <c r="B871" s="294" t="s">
        <v>251</v>
      </c>
      <c r="C871" s="295" t="s">
        <v>362</v>
      </c>
      <c r="D871" s="296">
        <v>250</v>
      </c>
      <c r="E871" s="297">
        <v>12.5</v>
      </c>
      <c r="F871" s="297">
        <v>9</v>
      </c>
      <c r="G871" s="297">
        <v>11</v>
      </c>
      <c r="H871" s="298">
        <f t="array" ref="H871">IF(SUM(E871:G871)=0,"",E871*4+F871*4+G871*9)</f>
        <v>185</v>
      </c>
    </row>
    <row r="872" spans="1:8" ht="18" customHeight="1">
      <c r="A872" s="1842"/>
      <c r="B872" s="306" t="s">
        <v>258</v>
      </c>
      <c r="C872" s="307" t="s">
        <v>266</v>
      </c>
      <c r="D872" s="308">
        <v>291.5</v>
      </c>
      <c r="E872" s="309">
        <v>75.498499999999993</v>
      </c>
      <c r="F872" s="309">
        <v>7.5789999999999997</v>
      </c>
      <c r="G872" s="309">
        <v>0.87450000000000006</v>
      </c>
      <c r="H872" s="310">
        <f t="array" ref="H872">IF(SUM(E872:G872)=0,"",E872*4+F872*4+G872*9)</f>
        <v>340.18049999999994</v>
      </c>
    </row>
    <row r="873" spans="1:8" ht="18" customHeight="1">
      <c r="A873" s="1842"/>
      <c r="B873" s="306"/>
      <c r="C873" s="307" t="s">
        <v>346</v>
      </c>
      <c r="D873" s="308">
        <v>36</v>
      </c>
      <c r="E873" s="309">
        <v>0.54</v>
      </c>
      <c r="F873" s="309">
        <v>7.3080000000000007</v>
      </c>
      <c r="G873" s="309">
        <v>2.2320000000000002</v>
      </c>
      <c r="H873" s="310">
        <f t="array" ref="H873">IF(SUM(E873:G873)=0,"",E873*4+F873*4+G873*9)</f>
        <v>51.480000000000004</v>
      </c>
    </row>
    <row r="874" spans="1:8" ht="18" customHeight="1">
      <c r="A874" s="1842"/>
      <c r="B874" s="306"/>
      <c r="C874" s="307" t="s">
        <v>299</v>
      </c>
      <c r="D874" s="308">
        <v>121.5</v>
      </c>
      <c r="E874" s="309">
        <v>2.0654999999999997</v>
      </c>
      <c r="F874" s="309">
        <v>17.010000000000002</v>
      </c>
      <c r="G874" s="309">
        <v>11.177999999999999</v>
      </c>
      <c r="H874" s="310">
        <f t="array" ref="H874">IF(SUM(E874:G874)=0,"",E874*4+F874*4+G874*9)</f>
        <v>176.904</v>
      </c>
    </row>
    <row r="875" spans="1:8" ht="18" customHeight="1">
      <c r="A875" s="1842"/>
      <c r="B875" s="294" t="s">
        <v>251</v>
      </c>
      <c r="C875" s="295" t="s">
        <v>402</v>
      </c>
      <c r="D875" s="296">
        <v>250</v>
      </c>
      <c r="E875" s="297">
        <v>12.5</v>
      </c>
      <c r="F875" s="297">
        <v>9</v>
      </c>
      <c r="G875" s="297">
        <v>11</v>
      </c>
      <c r="H875" s="298">
        <f t="array" ref="H875">IF(SUM(E875:G875)=0,"",E875*4+F875*4+G875*9)</f>
        <v>185</v>
      </c>
    </row>
    <row r="876" spans="1:8" ht="18" customHeight="1">
      <c r="A876" s="1842"/>
      <c r="B876" s="294"/>
      <c r="C876" s="295" t="s">
        <v>409</v>
      </c>
      <c r="D876" s="296">
        <v>250</v>
      </c>
      <c r="E876" s="297">
        <v>12.5</v>
      </c>
      <c r="F876" s="297">
        <v>9</v>
      </c>
      <c r="G876" s="297">
        <v>11</v>
      </c>
      <c r="H876" s="298">
        <f t="array" ref="H876">IF(SUM(E876:G876)=0,"",E876*4+F876*4+G876*9)</f>
        <v>185</v>
      </c>
    </row>
    <row r="877" spans="1:8" ht="18" customHeight="1">
      <c r="A877" s="1842"/>
      <c r="B877" s="294"/>
      <c r="C877" s="295" t="s">
        <v>412</v>
      </c>
      <c r="D877" s="296">
        <v>250</v>
      </c>
      <c r="E877" s="297">
        <v>12.5</v>
      </c>
      <c r="F877" s="297">
        <v>9</v>
      </c>
      <c r="G877" s="297">
        <v>11</v>
      </c>
      <c r="H877" s="298">
        <f t="array" ref="H877">IF(SUM(E877:G877)=0,"",E877*4+F877*4+G877*9)</f>
        <v>185</v>
      </c>
    </row>
    <row r="878" spans="1:8" ht="18" customHeight="1">
      <c r="A878" s="1842"/>
      <c r="B878" s="316" t="s">
        <v>261</v>
      </c>
      <c r="C878" s="317" t="s">
        <v>266</v>
      </c>
      <c r="D878" s="318">
        <v>217</v>
      </c>
      <c r="E878" s="319">
        <v>56.202999999999996</v>
      </c>
      <c r="F878" s="319">
        <v>5.6420000000000003</v>
      </c>
      <c r="G878" s="319">
        <v>0.65099999999999991</v>
      </c>
      <c r="H878" s="346">
        <f t="array" ref="H878">IF(SUM(E878:G878)=0,"",E878*4+F878*4+G878*9)</f>
        <v>253.239</v>
      </c>
    </row>
    <row r="879" spans="1:8" s="592" customFormat="1" ht="18" customHeight="1">
      <c r="A879" s="1842"/>
      <c r="B879" s="316"/>
      <c r="C879" s="317" t="s">
        <v>330</v>
      </c>
      <c r="D879" s="318">
        <v>184.3</v>
      </c>
      <c r="E879" s="319">
        <v>4.4231999999999996</v>
      </c>
      <c r="F879" s="319">
        <v>24.327600000000004</v>
      </c>
      <c r="G879" s="319">
        <v>40</v>
      </c>
      <c r="H879" s="346">
        <f t="array" ref="H879">IF(SUM(E879:G879)=0,"",E879*4+F879*4+G879*9)</f>
        <v>475.00319999999999</v>
      </c>
    </row>
    <row r="880" spans="1:8" s="592" customFormat="1" ht="18" customHeight="1">
      <c r="A880" s="1842"/>
      <c r="B880" s="316"/>
      <c r="C880" s="317" t="s">
        <v>299</v>
      </c>
      <c r="D880" s="318">
        <v>87.5</v>
      </c>
      <c r="E880" s="319">
        <v>1.4875</v>
      </c>
      <c r="F880" s="319">
        <v>12.25</v>
      </c>
      <c r="G880" s="319">
        <v>8.0499999999999989</v>
      </c>
      <c r="H880" s="346">
        <f t="array" ref="H880">IF(SUM(E880:G880)=0,"",E880*4+F880*4+G880*9)</f>
        <v>127.39999999999999</v>
      </c>
    </row>
    <row r="881" spans="1:8" ht="18" customHeight="1">
      <c r="A881" s="1842"/>
      <c r="B881" s="316"/>
      <c r="C881" s="317" t="s">
        <v>367</v>
      </c>
      <c r="D881" s="318">
        <v>150</v>
      </c>
      <c r="E881" s="319">
        <v>18</v>
      </c>
      <c r="F881" s="319">
        <v>1.8</v>
      </c>
      <c r="G881" s="319">
        <v>0.3</v>
      </c>
      <c r="H881" s="346">
        <f t="array" ref="H881">IF(SUM(E881:G881)=0,"",E881*4+F881*4+G881*9)</f>
        <v>81.900000000000006</v>
      </c>
    </row>
    <row r="882" spans="1:8" ht="18" customHeight="1">
      <c r="A882" s="1849">
        <v>46288</v>
      </c>
      <c r="B882" s="1851" t="s">
        <v>295</v>
      </c>
      <c r="C882" s="1844"/>
      <c r="D882" s="1845"/>
      <c r="E882" s="333">
        <v>294.3</v>
      </c>
      <c r="F882" s="333">
        <v>130.80000000000001</v>
      </c>
      <c r="G882" s="333">
        <v>65.400000000000006</v>
      </c>
      <c r="H882" s="333">
        <v>2289</v>
      </c>
    </row>
    <row r="883" spans="1:8" ht="18" customHeight="1">
      <c r="A883" s="1850"/>
      <c r="B883" s="1846" t="s">
        <v>249</v>
      </c>
      <c r="C883" s="1847"/>
      <c r="D883" s="1848"/>
      <c r="E883" s="405">
        <f>SUM(E885:E896)</f>
        <v>245.089</v>
      </c>
      <c r="F883" s="405">
        <f>SUM(F885:F896)</f>
        <v>125.28450000000001</v>
      </c>
      <c r="G883" s="405">
        <f>SUM(G885:G896)</f>
        <v>88.519999999999982</v>
      </c>
      <c r="H883" s="291">
        <f t="array" ref="H883">SUM(E883*4+F883*4+G883*9)</f>
        <v>2278.174</v>
      </c>
    </row>
    <row r="884" spans="1:8" ht="18" customHeight="1">
      <c r="A884" s="1850"/>
      <c r="B884" s="1846" t="s">
        <v>250</v>
      </c>
      <c r="C884" s="1847"/>
      <c r="D884" s="1848"/>
      <c r="E884" s="292">
        <f t="array" ref="E884">IF(E883=0,"",E883*4/$H883)</f>
        <v>0.43032533950435742</v>
      </c>
      <c r="F884" s="292">
        <f t="array" ref="F884">IF(F883=0,"",F883*4/$H883)</f>
        <v>0.21997354021246843</v>
      </c>
      <c r="G884" s="292">
        <f>IF(G883=0,"",G883*9/$H883)</f>
        <v>0.34970112028317407</v>
      </c>
      <c r="H884" s="293" t="str">
        <f t="array" ref="H884">IF(H883=0,"",FIXED(ROUND(E884*10,0),0,TRUE)&amp;":"&amp;FIXED(ROUND(F884*10,0),0,TRUE)&amp;":"&amp;FIXED(ROUND(G884*10,0),0,TRUE))</f>
        <v>4:2:3</v>
      </c>
    </row>
    <row r="885" spans="1:8" ht="18" customHeight="1">
      <c r="A885" s="1850"/>
      <c r="B885" s="300" t="s">
        <v>254</v>
      </c>
      <c r="C885" s="301" t="s">
        <v>280</v>
      </c>
      <c r="D885" s="302">
        <v>25</v>
      </c>
      <c r="E885" s="303">
        <v>0.75</v>
      </c>
      <c r="F885" s="303">
        <v>2.9249999999999998</v>
      </c>
      <c r="G885" s="303">
        <v>0.95</v>
      </c>
      <c r="H885" s="304">
        <f t="array" ref="H885">IF(SUM(E885:G885)=0,"",E885*4+F885*4+G885*9)</f>
        <v>23.25</v>
      </c>
    </row>
    <row r="886" spans="1:8" ht="18" customHeight="1">
      <c r="A886" s="1850"/>
      <c r="B886" s="300"/>
      <c r="C886" s="301" t="s">
        <v>281</v>
      </c>
      <c r="D886" s="302">
        <v>420.5</v>
      </c>
      <c r="E886" s="303">
        <v>95.873999999999995</v>
      </c>
      <c r="F886" s="303">
        <v>16.3995</v>
      </c>
      <c r="G886" s="303">
        <v>5</v>
      </c>
      <c r="H886" s="304">
        <f t="array" ref="H886">IF(SUM(E886:G886)=0,"",E886*4+F886*4+G886*9)</f>
        <v>494.09399999999999</v>
      </c>
    </row>
    <row r="887" spans="1:8" ht="18" customHeight="1">
      <c r="A887" s="1850"/>
      <c r="B887" s="294" t="s">
        <v>423</v>
      </c>
      <c r="C887" s="295" t="s">
        <v>362</v>
      </c>
      <c r="D887" s="296">
        <v>250</v>
      </c>
      <c r="E887" s="297">
        <v>12.5</v>
      </c>
      <c r="F887" s="297">
        <v>9</v>
      </c>
      <c r="G887" s="297">
        <v>11</v>
      </c>
      <c r="H887" s="298">
        <f t="array" ref="H887">IF(SUM(E887:G887)=0,"",E887*4+F887*4+G887*9)</f>
        <v>185</v>
      </c>
    </row>
    <row r="888" spans="1:8" ht="18" customHeight="1">
      <c r="A888" s="1850"/>
      <c r="B888" s="977"/>
      <c r="C888" s="295" t="s">
        <v>402</v>
      </c>
      <c r="D888" s="296">
        <v>250</v>
      </c>
      <c r="E888" s="297">
        <v>12.5</v>
      </c>
      <c r="F888" s="297">
        <v>9</v>
      </c>
      <c r="G888" s="297">
        <v>11</v>
      </c>
      <c r="H888" s="298">
        <f t="array" ref="H888">IF(SUM(E888:G888)=0,"",E888*4+F888*4+G888*9)</f>
        <v>185</v>
      </c>
    </row>
    <row r="889" spans="1:8" ht="18" customHeight="1">
      <c r="A889" s="1850"/>
      <c r="B889" s="575" t="s">
        <v>258</v>
      </c>
      <c r="C889" s="307" t="s">
        <v>266</v>
      </c>
      <c r="D889" s="308">
        <v>209</v>
      </c>
      <c r="E889" s="309">
        <v>54.130999999999993</v>
      </c>
      <c r="F889" s="309">
        <v>5.4340000000000002</v>
      </c>
      <c r="G889" s="309">
        <v>0.627</v>
      </c>
      <c r="H889" s="310">
        <f t="array" ref="H889">IF(SUM(E889:G889)=0,"",E889*4+F889*4+G889*9)</f>
        <v>243.90299999999996</v>
      </c>
    </row>
    <row r="890" spans="1:8" ht="18" customHeight="1">
      <c r="A890" s="1850"/>
      <c r="B890" s="575"/>
      <c r="C890" s="307" t="s">
        <v>346</v>
      </c>
      <c r="D890" s="308">
        <v>25</v>
      </c>
      <c r="E890" s="309">
        <v>0.375</v>
      </c>
      <c r="F890" s="309">
        <v>5.0750000000000002</v>
      </c>
      <c r="G890" s="309">
        <v>1.55</v>
      </c>
      <c r="H890" s="310">
        <f t="array" ref="H890">IF(SUM(E890:G890)=0,"",E890*4+F890*4+G890*9)</f>
        <v>35.75</v>
      </c>
    </row>
    <row r="891" spans="1:8" ht="18" customHeight="1">
      <c r="A891" s="1850"/>
      <c r="B891" s="294" t="s">
        <v>251</v>
      </c>
      <c r="C891" s="295" t="s">
        <v>348</v>
      </c>
      <c r="D891" s="296">
        <v>110</v>
      </c>
      <c r="E891" s="297">
        <v>24.2</v>
      </c>
      <c r="F891" s="297">
        <v>1.54</v>
      </c>
      <c r="G891" s="297">
        <v>0.22</v>
      </c>
      <c r="H891" s="298">
        <f t="array" ref="H891">IF(SUM(E891:G891)=0,"",E891*4+F891*4+G891*9)</f>
        <v>104.94</v>
      </c>
    </row>
    <row r="892" spans="1:8" s="592" customFormat="1" ht="18" customHeight="1">
      <c r="A892" s="1850"/>
      <c r="B892" s="977"/>
      <c r="C892" s="295" t="s">
        <v>409</v>
      </c>
      <c r="D892" s="296">
        <v>250</v>
      </c>
      <c r="E892" s="297">
        <v>12.5</v>
      </c>
      <c r="F892" s="297">
        <v>9</v>
      </c>
      <c r="G892" s="297">
        <v>11</v>
      </c>
      <c r="H892" s="298">
        <f t="array" ref="H892">IF(SUM(E892:G892)=0,"",E892*4+F892*4+G892*9)</f>
        <v>185</v>
      </c>
    </row>
    <row r="893" spans="1:8" ht="18" customHeight="1">
      <c r="A893" s="1850"/>
      <c r="B893" s="520" t="s">
        <v>359</v>
      </c>
      <c r="C893" s="526" t="s">
        <v>365</v>
      </c>
      <c r="D893" s="527">
        <v>250</v>
      </c>
      <c r="E893" s="528">
        <v>12.5</v>
      </c>
      <c r="F893" s="528">
        <v>9</v>
      </c>
      <c r="G893" s="528">
        <v>11</v>
      </c>
      <c r="H893" s="528">
        <f t="array" ref="H893">IF(SUM(E893:G893)=0,"",E893*4+F893*4+G893*9)</f>
        <v>185</v>
      </c>
    </row>
    <row r="894" spans="1:8" s="592" customFormat="1" ht="18" customHeight="1">
      <c r="A894" s="1850"/>
      <c r="B894" s="520"/>
      <c r="C894" s="526" t="s">
        <v>299</v>
      </c>
      <c r="D894" s="527">
        <v>200</v>
      </c>
      <c r="E894" s="528">
        <v>3.4</v>
      </c>
      <c r="F894" s="528">
        <v>28</v>
      </c>
      <c r="G894" s="528">
        <v>18.399999999999999</v>
      </c>
      <c r="H894" s="528">
        <f t="array" ref="H894">IF(SUM(E894:G894)=0,"",E894*4+F894*4+G894*9)</f>
        <v>291.2</v>
      </c>
    </row>
    <row r="895" spans="1:8" ht="18" customHeight="1">
      <c r="A895" s="1850"/>
      <c r="B895" s="520"/>
      <c r="C895" s="526" t="s">
        <v>280</v>
      </c>
      <c r="D895" s="527">
        <v>112</v>
      </c>
      <c r="E895" s="528">
        <v>0.56000000000000005</v>
      </c>
      <c r="F895" s="528">
        <v>22.4</v>
      </c>
      <c r="G895" s="528">
        <v>9.743999999999998</v>
      </c>
      <c r="H895" s="528">
        <f t="array" ref="H895">IF(SUM(E895:G895)=0,"",E895*4+F895*4+G895*9)</f>
        <v>179.53599999999997</v>
      </c>
    </row>
    <row r="896" spans="1:8" ht="18" customHeight="1">
      <c r="A896" s="1850"/>
      <c r="B896" s="316" t="s">
        <v>261</v>
      </c>
      <c r="C896" s="317" t="s">
        <v>278</v>
      </c>
      <c r="D896" s="318">
        <v>259</v>
      </c>
      <c r="E896" s="319">
        <v>15.798999999999999</v>
      </c>
      <c r="F896" s="319">
        <v>7.5110000000000001</v>
      </c>
      <c r="G896" s="319">
        <v>8.0289999999999999</v>
      </c>
      <c r="H896" s="346">
        <f t="array" ref="H896">IF(SUM(E896:G896)=0,"",E896*4+F896*4+G896*9)</f>
        <v>165.50099999999998</v>
      </c>
    </row>
    <row r="897" spans="1:8" ht="18" customHeight="1">
      <c r="A897" s="1841">
        <v>46289</v>
      </c>
      <c r="B897" s="1843" t="s">
        <v>248</v>
      </c>
      <c r="C897" s="1844"/>
      <c r="D897" s="1845"/>
      <c r="E897" s="289">
        <v>245.089</v>
      </c>
      <c r="F897" s="289">
        <v>125.28450000000001</v>
      </c>
      <c r="G897" s="289">
        <v>88.519999999999982</v>
      </c>
      <c r="H897" s="289">
        <v>2278.174</v>
      </c>
    </row>
    <row r="898" spans="1:8" ht="18" customHeight="1">
      <c r="A898" s="1842"/>
      <c r="B898" s="1846" t="s">
        <v>249</v>
      </c>
      <c r="C898" s="1847"/>
      <c r="D898" s="1848"/>
      <c r="E898" s="405">
        <f>SUM(E900:E909)</f>
        <v>259.96899999999999</v>
      </c>
      <c r="F898" s="405">
        <f>SUM(F900:F909)</f>
        <v>113.45399999999999</v>
      </c>
      <c r="G898" s="405">
        <f>SUM(G900:G909)</f>
        <v>56.674999999999997</v>
      </c>
      <c r="H898" s="291">
        <f t="array" ref="H898">SUM(E898*4+F898*4+G898*9)</f>
        <v>2003.7670000000001</v>
      </c>
    </row>
    <row r="899" spans="1:8" ht="18" customHeight="1">
      <c r="A899" s="1842"/>
      <c r="B899" s="1846" t="s">
        <v>250</v>
      </c>
      <c r="C899" s="1847"/>
      <c r="D899" s="1848"/>
      <c r="E899" s="292">
        <f t="array" ref="E899">IF(E898=0,"",E898*4/$H898)</f>
        <v>0.5189605378270028</v>
      </c>
      <c r="F899" s="292">
        <f t="array" ref="F899">IF(F898=0,"",F898*4/$H898)</f>
        <v>0.22648142224120865</v>
      </c>
      <c r="G899" s="292">
        <f>IF(G898=0,"",G898*9/$H898)</f>
        <v>0.25455803993178844</v>
      </c>
      <c r="H899" s="293" t="str">
        <f t="array" ref="H899">IF(H898=0,"",FIXED(ROUND(E899*10,0),0,TRUE)&amp;":"&amp;FIXED(ROUND(F899*10,0),0,TRUE)&amp;":"&amp;FIXED(ROUND(G899*10,0),0,TRUE))</f>
        <v>5:2:3</v>
      </c>
    </row>
    <row r="900" spans="1:8" ht="18" customHeight="1">
      <c r="A900" s="1842"/>
      <c r="B900" s="300" t="s">
        <v>254</v>
      </c>
      <c r="C900" s="301" t="s">
        <v>361</v>
      </c>
      <c r="D900" s="302">
        <v>354</v>
      </c>
      <c r="E900" s="303">
        <v>80.712000000000003</v>
      </c>
      <c r="F900" s="303">
        <v>13.805999999999999</v>
      </c>
      <c r="G900" s="303">
        <v>1.4159999999999999</v>
      </c>
      <c r="H900" s="304">
        <f t="array" ref="H900">IF(SUM(E900:G900)=0,"",E900*4+F900*4+G900*9)</f>
        <v>390.81600000000003</v>
      </c>
    </row>
    <row r="901" spans="1:8" ht="18" customHeight="1">
      <c r="A901" s="1842"/>
      <c r="B901" s="300"/>
      <c r="C901" s="301" t="s">
        <v>460</v>
      </c>
      <c r="D901" s="302">
        <v>50</v>
      </c>
      <c r="E901" s="303">
        <v>0</v>
      </c>
      <c r="F901" s="303">
        <v>12.5</v>
      </c>
      <c r="G901" s="303">
        <v>2.5</v>
      </c>
      <c r="H901" s="304">
        <f t="array" ref="H901">IF(SUM(E901:G901)=0,"",E901*4+F901*4+G901*9)</f>
        <v>72.5</v>
      </c>
    </row>
    <row r="902" spans="1:8" ht="18" customHeight="1">
      <c r="A902" s="1842"/>
      <c r="B902" s="294" t="s">
        <v>251</v>
      </c>
      <c r="C902" s="295" t="s">
        <v>362</v>
      </c>
      <c r="D902" s="296">
        <v>250</v>
      </c>
      <c r="E902" s="297">
        <v>12.5</v>
      </c>
      <c r="F902" s="297">
        <v>9</v>
      </c>
      <c r="G902" s="297">
        <v>11</v>
      </c>
      <c r="H902" s="298">
        <f t="array" ref="H902">IF(SUM(E902:G902)=0,"",E902*4+F902*4+G902*9)</f>
        <v>185</v>
      </c>
    </row>
    <row r="903" spans="1:8" s="592" customFormat="1" ht="18" customHeight="1">
      <c r="A903" s="1842"/>
      <c r="B903" s="294"/>
      <c r="C903" s="295" t="s">
        <v>363</v>
      </c>
      <c r="D903" s="296">
        <v>250</v>
      </c>
      <c r="E903" s="297">
        <v>12.5</v>
      </c>
      <c r="F903" s="297">
        <v>9</v>
      </c>
      <c r="G903" s="297">
        <v>11</v>
      </c>
      <c r="H903" s="298">
        <f t="array" ref="H903">IF(SUM(E903:G903)=0,"",E903*4+F903*4+G903*9)</f>
        <v>185</v>
      </c>
    </row>
    <row r="904" spans="1:8" ht="18" customHeight="1">
      <c r="A904" s="1842"/>
      <c r="B904" s="306" t="s">
        <v>258</v>
      </c>
      <c r="C904" s="307" t="s">
        <v>266</v>
      </c>
      <c r="D904" s="308">
        <v>323</v>
      </c>
      <c r="E904" s="309">
        <v>83.656999999999982</v>
      </c>
      <c r="F904" s="309">
        <v>8.3980000000000015</v>
      </c>
      <c r="G904" s="309">
        <v>0.96899999999999986</v>
      </c>
      <c r="H904" s="310">
        <f t="array" ref="H904">IF(SUM(E904:G904)=0,"",E904*4+F904*4+G904*9)</f>
        <v>376.94099999999992</v>
      </c>
    </row>
    <row r="905" spans="1:8" ht="18" customHeight="1">
      <c r="A905" s="1842"/>
      <c r="B905" s="306"/>
      <c r="C905" s="307" t="s">
        <v>460</v>
      </c>
      <c r="D905" s="308">
        <v>99.8</v>
      </c>
      <c r="E905" s="309">
        <v>0</v>
      </c>
      <c r="F905" s="309">
        <v>24.95</v>
      </c>
      <c r="G905" s="309">
        <v>4.99</v>
      </c>
      <c r="H905" s="310">
        <f t="array" ref="H905">IF(SUM(E905:G905)=0,"",E905*4+F905*4+G905*9)</f>
        <v>144.71</v>
      </c>
    </row>
    <row r="906" spans="1:8" ht="18" customHeight="1">
      <c r="A906" s="1842"/>
      <c r="B906" s="294" t="s">
        <v>251</v>
      </c>
      <c r="C906" s="295" t="s">
        <v>364</v>
      </c>
      <c r="D906" s="296">
        <v>250</v>
      </c>
      <c r="E906" s="297">
        <v>12.5</v>
      </c>
      <c r="F906" s="297">
        <v>9</v>
      </c>
      <c r="G906" s="297">
        <v>11</v>
      </c>
      <c r="H906" s="298">
        <f t="array" ref="H906">IF(SUM(E906:G906)=0,"",E906*4+F906*4+G906*9)</f>
        <v>185</v>
      </c>
    </row>
    <row r="907" spans="1:8" ht="18" customHeight="1">
      <c r="A907" s="1842"/>
      <c r="B907" s="294"/>
      <c r="C907" s="295" t="s">
        <v>365</v>
      </c>
      <c r="D907" s="296">
        <v>250</v>
      </c>
      <c r="E907" s="297">
        <v>12.5</v>
      </c>
      <c r="F907" s="297">
        <v>9</v>
      </c>
      <c r="G907" s="297">
        <v>11</v>
      </c>
      <c r="H907" s="298">
        <f t="array" ref="H907">IF(SUM(E907:G907)=0,"",E907*4+F907*4+G907*9)</f>
        <v>185</v>
      </c>
    </row>
    <row r="908" spans="1:8" ht="18" customHeight="1">
      <c r="A908" s="1842"/>
      <c r="B908" s="316" t="s">
        <v>261</v>
      </c>
      <c r="C908" s="317" t="s">
        <v>361</v>
      </c>
      <c r="D908" s="318">
        <v>200</v>
      </c>
      <c r="E908" s="319">
        <v>45.6</v>
      </c>
      <c r="F908" s="319">
        <v>7.8</v>
      </c>
      <c r="G908" s="319">
        <v>0.8</v>
      </c>
      <c r="H908" s="346">
        <f t="array" ref="H908">IF(SUM(E908:G908)=0,"",E908*4+F908*4+G908*9)</f>
        <v>220.79999999999998</v>
      </c>
    </row>
    <row r="909" spans="1:8" ht="18" customHeight="1">
      <c r="A909" s="1842"/>
      <c r="B909" s="316"/>
      <c r="C909" s="317" t="s">
        <v>460</v>
      </c>
      <c r="D909" s="318">
        <v>40</v>
      </c>
      <c r="E909" s="319">
        <v>0</v>
      </c>
      <c r="F909" s="319">
        <v>10</v>
      </c>
      <c r="G909" s="319">
        <v>2</v>
      </c>
      <c r="H909" s="346">
        <f t="array" ref="H909">IF(SUM(E909:G909)=0,"",E909*4+F909*4+G909*9)</f>
        <v>58</v>
      </c>
    </row>
    <row r="910" spans="1:8" ht="18" customHeight="1">
      <c r="A910" s="1849">
        <v>46290</v>
      </c>
      <c r="B910" s="1851" t="s">
        <v>295</v>
      </c>
      <c r="C910" s="1844"/>
      <c r="D910" s="1845"/>
      <c r="E910" s="333">
        <v>294.3</v>
      </c>
      <c r="F910" s="333">
        <v>130.80000000000001</v>
      </c>
      <c r="G910" s="333">
        <v>65.400000000000006</v>
      </c>
      <c r="H910" s="333">
        <v>2289</v>
      </c>
    </row>
    <row r="911" spans="1:8" ht="18" customHeight="1">
      <c r="A911" s="1850"/>
      <c r="B911" s="1846" t="s">
        <v>249</v>
      </c>
      <c r="C911" s="1847"/>
      <c r="D911" s="1848"/>
      <c r="E911" s="405">
        <f>SUM(E913:E927)</f>
        <v>240.59299999999999</v>
      </c>
      <c r="F911" s="405">
        <f>SUM(F913:F927)</f>
        <v>129.447</v>
      </c>
      <c r="G911" s="405">
        <f>SUM(G913:G927)</f>
        <v>99.505999999999986</v>
      </c>
      <c r="H911" s="291">
        <f t="array" ref="H911">SUM(E911*4+F911*4+G911*9)</f>
        <v>2375.7139999999999</v>
      </c>
    </row>
    <row r="912" spans="1:8" ht="18" customHeight="1">
      <c r="A912" s="1850"/>
      <c r="B912" s="1846" t="s">
        <v>250</v>
      </c>
      <c r="C912" s="1847"/>
      <c r="D912" s="1848"/>
      <c r="E912" s="292">
        <f t="array" ref="E912">IF(E911=0,"",E911*4/$H911)</f>
        <v>0.40508748106884918</v>
      </c>
      <c r="F912" s="292">
        <f t="array" ref="F912">IF(F911=0,"",F911*4/$H911)</f>
        <v>0.21795047720390587</v>
      </c>
      <c r="G912" s="292">
        <f>IF(G911=0,"",G911*9/$H911)</f>
        <v>0.3769620417272449</v>
      </c>
      <c r="H912" s="293" t="str">
        <f t="array" ref="H912">IF(H911=0,"",FIXED(ROUND(E912*10,0),0,TRUE)&amp;":"&amp;FIXED(ROUND(F912*10,0),0,TRUE)&amp;":"&amp;FIXED(ROUND(G912*10,0),0,TRUE))</f>
        <v>4:2:4</v>
      </c>
    </row>
    <row r="913" spans="1:8" ht="18" customHeight="1">
      <c r="A913" s="1850"/>
      <c r="B913" s="300" t="s">
        <v>254</v>
      </c>
      <c r="C913" s="301" t="s">
        <v>462</v>
      </c>
      <c r="D913" s="302">
        <v>40</v>
      </c>
      <c r="E913" s="303">
        <v>20</v>
      </c>
      <c r="F913" s="303">
        <v>3.4</v>
      </c>
      <c r="G913" s="303">
        <v>7.6</v>
      </c>
      <c r="H913" s="304">
        <f t="array" ref="H913">IF(SUM(E913:G913)=0,"",E913*4+F913*4+G913*9)</f>
        <v>162</v>
      </c>
    </row>
    <row r="914" spans="1:8" ht="18" customHeight="1">
      <c r="A914" s="1850"/>
      <c r="B914" s="300"/>
      <c r="C914" s="301" t="s">
        <v>362</v>
      </c>
      <c r="D914" s="302">
        <v>250</v>
      </c>
      <c r="E914" s="303">
        <v>12.5</v>
      </c>
      <c r="F914" s="303">
        <v>9</v>
      </c>
      <c r="G914" s="303">
        <v>11</v>
      </c>
      <c r="H914" s="304">
        <f t="array" ref="H914">IF(SUM(E914:G914)=0,"",E914*4+F914*4+G914*9)</f>
        <v>185</v>
      </c>
    </row>
    <row r="915" spans="1:8" ht="18" customHeight="1">
      <c r="A915" s="1850"/>
      <c r="B915" s="575" t="s">
        <v>258</v>
      </c>
      <c r="C915" s="307" t="s">
        <v>363</v>
      </c>
      <c r="D915" s="308">
        <v>250</v>
      </c>
      <c r="E915" s="309">
        <v>12.5</v>
      </c>
      <c r="F915" s="309">
        <v>9</v>
      </c>
      <c r="G915" s="309">
        <v>11</v>
      </c>
      <c r="H915" s="310">
        <f t="array" ref="H915">IF(SUM(E915:G915)=0,"",E915*4+F915*4+G915*9)</f>
        <v>185</v>
      </c>
    </row>
    <row r="916" spans="1:8" s="592" customFormat="1" ht="18" customHeight="1">
      <c r="A916" s="1850"/>
      <c r="B916" s="575"/>
      <c r="C916" s="307" t="s">
        <v>266</v>
      </c>
      <c r="D916" s="308">
        <v>181</v>
      </c>
      <c r="E916" s="309">
        <v>46.878999999999998</v>
      </c>
      <c r="F916" s="309">
        <v>4.7060000000000004</v>
      </c>
      <c r="G916" s="309">
        <v>0.54299999999999993</v>
      </c>
      <c r="H916" s="310">
        <f t="array" ref="H916">IF(SUM(E916:G916)=0,"",E916*4+F916*4+G916*9)</f>
        <v>211.227</v>
      </c>
    </row>
    <row r="917" spans="1:8" s="592" customFormat="1" ht="18" customHeight="1">
      <c r="A917" s="1850"/>
      <c r="B917" s="575"/>
      <c r="C917" s="307" t="s">
        <v>460</v>
      </c>
      <c r="D917" s="308">
        <v>59.9</v>
      </c>
      <c r="E917" s="309">
        <v>0</v>
      </c>
      <c r="F917" s="309">
        <v>14.975</v>
      </c>
      <c r="G917" s="309">
        <v>2.9950000000000001</v>
      </c>
      <c r="H917" s="310">
        <f t="array" ref="H917">IF(SUM(E917:G917)=0,"",E917*4+F917*4+G917*9)</f>
        <v>86.855000000000004</v>
      </c>
    </row>
    <row r="918" spans="1:8" ht="18" customHeight="1">
      <c r="A918" s="1850"/>
      <c r="B918" s="575"/>
      <c r="C918" s="307" t="s">
        <v>463</v>
      </c>
      <c r="D918" s="308">
        <v>27.9</v>
      </c>
      <c r="E918" s="309">
        <v>0</v>
      </c>
      <c r="F918" s="309">
        <v>6.9749999999999996</v>
      </c>
      <c r="G918" s="309">
        <v>25.11</v>
      </c>
      <c r="H918" s="310">
        <f t="array" ref="H918">IF(SUM(E918:G918)=0,"",E918*4+F918*4+G918*9)</f>
        <v>253.89000000000001</v>
      </c>
    </row>
    <row r="919" spans="1:8" ht="18" customHeight="1">
      <c r="A919" s="1850"/>
      <c r="B919" s="294" t="s">
        <v>251</v>
      </c>
      <c r="C919" s="295" t="s">
        <v>409</v>
      </c>
      <c r="D919" s="296">
        <v>250</v>
      </c>
      <c r="E919" s="297">
        <v>12.5</v>
      </c>
      <c r="F919" s="297">
        <v>9</v>
      </c>
      <c r="G919" s="297">
        <v>11</v>
      </c>
      <c r="H919" s="298">
        <f t="array" ref="H919">IF(SUM(E919:G919)=0,"",E919*4+F919*4+G919*9)</f>
        <v>185</v>
      </c>
    </row>
    <row r="920" spans="1:8" ht="18" customHeight="1">
      <c r="A920" s="1850"/>
      <c r="B920" s="977"/>
      <c r="C920" s="295" t="s">
        <v>412</v>
      </c>
      <c r="D920" s="296">
        <v>250</v>
      </c>
      <c r="E920" s="297">
        <v>12.5</v>
      </c>
      <c r="F920" s="297">
        <v>9</v>
      </c>
      <c r="G920" s="297">
        <v>11</v>
      </c>
      <c r="H920" s="298">
        <f t="array" ref="H920">IF(SUM(E920:G920)=0,"",E920*4+F920*4+G920*9)</f>
        <v>185</v>
      </c>
    </row>
    <row r="921" spans="1:8" ht="18" customHeight="1">
      <c r="A921" s="1850"/>
      <c r="B921" s="520" t="s">
        <v>359</v>
      </c>
      <c r="C921" s="526" t="s">
        <v>464</v>
      </c>
      <c r="D921" s="527">
        <v>115.9</v>
      </c>
      <c r="E921" s="528">
        <v>0</v>
      </c>
      <c r="F921" s="528">
        <v>34.770000000000003</v>
      </c>
      <c r="G921" s="528">
        <v>5.7949999999999999</v>
      </c>
      <c r="H921" s="528">
        <f t="array" ref="H921">IF(SUM(E921:G921)=0,"",E921*4+F921*4+G921*9)</f>
        <v>191.23500000000001</v>
      </c>
    </row>
    <row r="922" spans="1:8" ht="18" customHeight="1">
      <c r="A922" s="1850"/>
      <c r="B922" s="520"/>
      <c r="C922" s="526" t="s">
        <v>348</v>
      </c>
      <c r="D922" s="527">
        <v>150</v>
      </c>
      <c r="E922" s="528">
        <v>33</v>
      </c>
      <c r="F922" s="528">
        <v>2.1</v>
      </c>
      <c r="G922" s="528">
        <v>0.3</v>
      </c>
      <c r="H922" s="528">
        <f t="array" ref="H922">IF(SUM(E922:G922)=0,"",E922*4+F922*4+G922*9)</f>
        <v>143.1</v>
      </c>
    </row>
    <row r="923" spans="1:8" ht="18" customHeight="1">
      <c r="A923" s="1850"/>
      <c r="B923" s="520"/>
      <c r="C923" s="526" t="s">
        <v>465</v>
      </c>
      <c r="D923" s="527">
        <v>600</v>
      </c>
      <c r="E923" s="528">
        <v>24</v>
      </c>
      <c r="F923" s="528">
        <v>0</v>
      </c>
      <c r="G923" s="528">
        <v>0</v>
      </c>
      <c r="H923" s="528">
        <f t="array" ref="H923">IF(SUM(E923:G923)=0,"",E923*4+F923*4+G923*9)</f>
        <v>96</v>
      </c>
    </row>
    <row r="924" spans="1:8" s="592" customFormat="1" ht="18" customHeight="1">
      <c r="A924" s="1850"/>
      <c r="B924" s="316" t="s">
        <v>261</v>
      </c>
      <c r="C924" s="317" t="s">
        <v>365</v>
      </c>
      <c r="D924" s="318">
        <v>50</v>
      </c>
      <c r="E924" s="319">
        <v>3</v>
      </c>
      <c r="F924" s="319">
        <v>2</v>
      </c>
      <c r="G924" s="319">
        <v>2</v>
      </c>
      <c r="H924" s="346">
        <f t="array" ref="H924">IF(SUM(E924:G924)=0,"",E924*4+F924*4+G924*9)</f>
        <v>38</v>
      </c>
    </row>
    <row r="925" spans="1:8" s="592" customFormat="1" ht="18" customHeight="1">
      <c r="A925" s="1850"/>
      <c r="B925" s="316"/>
      <c r="C925" s="317" t="s">
        <v>266</v>
      </c>
      <c r="D925" s="318">
        <v>246</v>
      </c>
      <c r="E925" s="319">
        <v>63.713999999999999</v>
      </c>
      <c r="F925" s="319">
        <v>6.3959999999999999</v>
      </c>
      <c r="G925" s="319">
        <v>0.73799999999999999</v>
      </c>
      <c r="H925" s="346">
        <f t="array" ref="H925">IF(SUM(E925:G925)=0,"",E925*4+F925*4+G925*9)</f>
        <v>287.08199999999999</v>
      </c>
    </row>
    <row r="926" spans="1:8" ht="18" customHeight="1">
      <c r="A926" s="1850"/>
      <c r="B926" s="316"/>
      <c r="C926" s="317" t="s">
        <v>460</v>
      </c>
      <c r="D926" s="318">
        <v>64.5</v>
      </c>
      <c r="E926" s="319">
        <v>0</v>
      </c>
      <c r="F926" s="319">
        <v>16.125</v>
      </c>
      <c r="G926" s="319">
        <v>3.2250000000000001</v>
      </c>
      <c r="H926" s="346">
        <f t="array" ref="H926">IF(SUM(E926:G926)=0,"",E926*4+F926*4+G926*9)</f>
        <v>93.525000000000006</v>
      </c>
    </row>
    <row r="927" spans="1:8" ht="18" customHeight="1">
      <c r="A927" s="1850"/>
      <c r="B927" s="316"/>
      <c r="C927" s="317" t="s">
        <v>463</v>
      </c>
      <c r="D927" s="318">
        <v>8</v>
      </c>
      <c r="E927" s="319">
        <v>0</v>
      </c>
      <c r="F927" s="319">
        <v>2</v>
      </c>
      <c r="G927" s="319">
        <v>7.2</v>
      </c>
      <c r="H927" s="346">
        <f t="array" ref="H927">IF(SUM(E927:G927)=0,"",E927*4+F927*4+G927*9)</f>
        <v>72.8</v>
      </c>
    </row>
    <row r="928" spans="1:8" ht="18" customHeight="1">
      <c r="A928" s="1841">
        <v>46291</v>
      </c>
      <c r="B928" s="1843" t="s">
        <v>248</v>
      </c>
      <c r="C928" s="1844"/>
      <c r="D928" s="1845"/>
      <c r="E928" s="289">
        <v>260</v>
      </c>
      <c r="F928" s="289">
        <v>130</v>
      </c>
      <c r="G928" s="289">
        <v>65</v>
      </c>
      <c r="H928" s="289">
        <v>2145</v>
      </c>
    </row>
    <row r="929" spans="1:8" ht="18" customHeight="1">
      <c r="A929" s="1842"/>
      <c r="B929" s="1846" t="s">
        <v>249</v>
      </c>
      <c r="C929" s="1847"/>
      <c r="D929" s="1848"/>
      <c r="E929" s="405">
        <f>SUM(E931:E937)</f>
        <v>187.2</v>
      </c>
      <c r="F929" s="405">
        <f>SUM(F931:F937)</f>
        <v>121.55</v>
      </c>
      <c r="G929" s="405">
        <f>SUM(G931:G937)</f>
        <v>138.69999999999999</v>
      </c>
      <c r="H929" s="291">
        <f t="array" ref="H929">SUM(E929*4+F929*4+G929*9)</f>
        <v>2483.3000000000002</v>
      </c>
    </row>
    <row r="930" spans="1:8" ht="18" customHeight="1">
      <c r="A930" s="1842"/>
      <c r="B930" s="1846" t="s">
        <v>250</v>
      </c>
      <c r="C930" s="1847"/>
      <c r="D930" s="1848"/>
      <c r="E930" s="292">
        <f t="array" ref="E930">IF(E929=0,"",E929*4/$H929)</f>
        <v>0.3015342487818628</v>
      </c>
      <c r="F930" s="292">
        <f t="array" ref="F930">IF(F929=0,"",F929*4/$H929)</f>
        <v>0.19578786292433453</v>
      </c>
      <c r="G930" s="292">
        <f>IF(G929=0,"",G929*9/$H929)</f>
        <v>0.50267788829380255</v>
      </c>
      <c r="H930" s="293" t="str">
        <f t="array" ref="H930">IF(H929=0,"",FIXED(ROUND(E930*10,0),0,TRUE)&amp;":"&amp;FIXED(ROUND(F930*10,0),0,TRUE)&amp;":"&amp;FIXED(ROUND(G930*10,0),0,TRUE))</f>
        <v>3:2:5</v>
      </c>
    </row>
    <row r="931" spans="1:8" ht="18" customHeight="1">
      <c r="A931" s="1842"/>
      <c r="B931" s="300" t="s">
        <v>254</v>
      </c>
      <c r="C931" s="301" t="s">
        <v>307</v>
      </c>
      <c r="D931" s="302">
        <v>150</v>
      </c>
      <c r="E931" s="303">
        <v>39</v>
      </c>
      <c r="F931" s="303">
        <v>11.25</v>
      </c>
      <c r="G931" s="303">
        <v>16.2</v>
      </c>
      <c r="H931" s="304">
        <f t="array" ref="H931">IF(SUM(E931:G931)=0,"",E931*4+F931*4+G931*9)</f>
        <v>346.79999999999995</v>
      </c>
    </row>
    <row r="932" spans="1:8" ht="18" customHeight="1">
      <c r="A932" s="1842"/>
      <c r="B932" s="300"/>
      <c r="C932" s="301" t="s">
        <v>362</v>
      </c>
      <c r="D932" s="302">
        <v>250</v>
      </c>
      <c r="E932" s="303">
        <v>12.5</v>
      </c>
      <c r="F932" s="303">
        <v>9</v>
      </c>
      <c r="G932" s="303">
        <v>11</v>
      </c>
      <c r="H932" s="304">
        <f t="array" ref="H932">IF(SUM(E932:G932)=0,"",E932*4+F932*4+G932*9)</f>
        <v>185</v>
      </c>
    </row>
    <row r="933" spans="1:8" ht="18" customHeight="1">
      <c r="A933" s="1842"/>
      <c r="B933" s="306" t="s">
        <v>258</v>
      </c>
      <c r="C933" s="307" t="s">
        <v>460</v>
      </c>
      <c r="D933" s="308">
        <v>250</v>
      </c>
      <c r="E933" s="309">
        <v>0</v>
      </c>
      <c r="F933" s="309">
        <v>62.5</v>
      </c>
      <c r="G933" s="309">
        <v>12.5</v>
      </c>
      <c r="H933" s="310">
        <f t="array" ref="H933">IF(SUM(E933:G933)=0,"",E933*4+F933*4+G933*9)</f>
        <v>362.5</v>
      </c>
    </row>
    <row r="934" spans="1:8" ht="18" customHeight="1">
      <c r="A934" s="1842"/>
      <c r="B934" s="306"/>
      <c r="C934" s="307" t="s">
        <v>463</v>
      </c>
      <c r="D934" s="308">
        <v>100</v>
      </c>
      <c r="E934" s="309">
        <v>0</v>
      </c>
      <c r="F934" s="309">
        <v>25</v>
      </c>
      <c r="G934" s="309">
        <v>90</v>
      </c>
      <c r="H934" s="310">
        <f t="array" ref="H934">IF(SUM(E934:G934)=0,"",E934*4+F934*4+G934*9)</f>
        <v>910</v>
      </c>
    </row>
    <row r="935" spans="1:8" ht="18" customHeight="1">
      <c r="A935" s="1842"/>
      <c r="B935" s="294" t="s">
        <v>251</v>
      </c>
      <c r="C935" s="295" t="s">
        <v>473</v>
      </c>
      <c r="D935" s="296">
        <v>900</v>
      </c>
      <c r="E935" s="297">
        <v>54</v>
      </c>
      <c r="F935" s="297">
        <v>0</v>
      </c>
      <c r="G935" s="297">
        <v>0</v>
      </c>
      <c r="H935" s="298">
        <f t="array" ref="H935">IF(SUM(E935:G935)=0,"",E935*4+F935*4+G935*9)</f>
        <v>216</v>
      </c>
    </row>
    <row r="936" spans="1:8" ht="18" customHeight="1">
      <c r="A936" s="1842"/>
      <c r="B936" s="294"/>
      <c r="C936" s="295" t="s">
        <v>474</v>
      </c>
      <c r="D936" s="296">
        <v>100</v>
      </c>
      <c r="E936" s="297">
        <v>4</v>
      </c>
      <c r="F936" s="297">
        <v>3</v>
      </c>
      <c r="G936" s="297">
        <v>4</v>
      </c>
      <c r="H936" s="298">
        <f t="array" ref="H936">IF(SUM(E936:G936)=0,"",E936*4+F936*4+G936*9)</f>
        <v>64</v>
      </c>
    </row>
    <row r="937" spans="1:8" ht="18" customHeight="1">
      <c r="A937" s="1842"/>
      <c r="B937" s="316" t="s">
        <v>261</v>
      </c>
      <c r="C937" s="317" t="s">
        <v>266</v>
      </c>
      <c r="D937" s="318">
        <v>300</v>
      </c>
      <c r="E937" s="319">
        <v>77.7</v>
      </c>
      <c r="F937" s="319">
        <v>10.8</v>
      </c>
      <c r="G937" s="319">
        <v>5</v>
      </c>
      <c r="H937" s="346">
        <f t="array" ref="H937">IF(SUM(E937:G937)=0,"",E937*4+F937*4+G937*9)</f>
        <v>399</v>
      </c>
    </row>
    <row r="938" spans="1:8" ht="18" customHeight="1">
      <c r="A938" s="1841">
        <v>46292</v>
      </c>
      <c r="B938" s="1843" t="s">
        <v>248</v>
      </c>
      <c r="C938" s="1844"/>
      <c r="D938" s="1845"/>
      <c r="E938" s="289">
        <v>260</v>
      </c>
      <c r="F938" s="289">
        <v>130</v>
      </c>
      <c r="G938" s="289">
        <v>65</v>
      </c>
      <c r="H938" s="289">
        <v>2145</v>
      </c>
    </row>
    <row r="939" spans="1:8" ht="18" customHeight="1">
      <c r="A939" s="1842"/>
      <c r="B939" s="1846" t="s">
        <v>249</v>
      </c>
      <c r="C939" s="1847"/>
      <c r="D939" s="1848"/>
      <c r="E939" s="405">
        <f>SUM(E941:E947)</f>
        <v>185.83330000000001</v>
      </c>
      <c r="F939" s="405">
        <f>SUM(F941:F947)</f>
        <v>68.138999999999996</v>
      </c>
      <c r="G939" s="405">
        <f>SUM(G941:G947)</f>
        <v>29.367800000000003</v>
      </c>
      <c r="H939" s="291">
        <f t="array" ref="H939">SUM(E939*4+F939*4+G939*9)</f>
        <v>1280.1994</v>
      </c>
    </row>
    <row r="940" spans="1:8" ht="18" customHeight="1">
      <c r="A940" s="1842"/>
      <c r="B940" s="1846" t="s">
        <v>250</v>
      </c>
      <c r="C940" s="1847"/>
      <c r="D940" s="1848"/>
      <c r="E940" s="292">
        <f t="array" ref="E940">IF(E939=0,"",E939*4/$H939)</f>
        <v>0.58063860989155291</v>
      </c>
      <c r="F940" s="292">
        <f t="array" ref="F940">IF(F939=0,"",F939*4/$H939)</f>
        <v>0.21290120898353804</v>
      </c>
      <c r="G940" s="292">
        <f>IF(G939=0,"",G939*9/$H939)</f>
        <v>0.20646018112490916</v>
      </c>
      <c r="H940" s="293" t="str">
        <f t="array" ref="H940">IF(H939=0,"",FIXED(ROUND(E940*10,0),0,TRUE)&amp;":"&amp;FIXED(ROUND(F940*10,0),0,TRUE)&amp;":"&amp;FIXED(ROUND(G940*10,0),0,TRUE))</f>
        <v>6:2:2</v>
      </c>
    </row>
    <row r="941" spans="1:8" ht="18" customHeight="1">
      <c r="A941" s="1842"/>
      <c r="B941" s="300" t="s">
        <v>254</v>
      </c>
      <c r="C941" s="301" t="s">
        <v>362</v>
      </c>
      <c r="D941" s="302">
        <v>250</v>
      </c>
      <c r="E941" s="303">
        <v>12.5</v>
      </c>
      <c r="F941" s="303">
        <v>9</v>
      </c>
      <c r="G941" s="303">
        <v>11</v>
      </c>
      <c r="H941" s="304">
        <f t="array" ref="H941">IF(SUM(E941:G941)=0,"",E941*4+F941*4+G941*9)</f>
        <v>185</v>
      </c>
    </row>
    <row r="942" spans="1:8" ht="18" customHeight="1">
      <c r="A942" s="1842"/>
      <c r="B942" s="306" t="s">
        <v>258</v>
      </c>
      <c r="C942" s="307" t="s">
        <v>266</v>
      </c>
      <c r="D942" s="308">
        <v>245.5</v>
      </c>
      <c r="E942" s="309">
        <v>63.584499999999998</v>
      </c>
      <c r="F942" s="309">
        <v>6.3830000000000009</v>
      </c>
      <c r="G942" s="309">
        <v>0.73649999999999993</v>
      </c>
      <c r="H942" s="310">
        <f t="array" ref="H942">IF(SUM(E942:G942)=0,"",E942*4+F942*4+G942*9)</f>
        <v>286.49849999999998</v>
      </c>
    </row>
    <row r="943" spans="1:8" ht="18" customHeight="1">
      <c r="A943" s="1842"/>
      <c r="B943" s="306"/>
      <c r="C943" s="307" t="s">
        <v>460</v>
      </c>
      <c r="D943" s="308">
        <v>38.5</v>
      </c>
      <c r="E943" s="309">
        <v>0</v>
      </c>
      <c r="F943" s="309">
        <v>9.625</v>
      </c>
      <c r="G943" s="309">
        <v>1.925</v>
      </c>
      <c r="H943" s="310">
        <f t="array" ref="H943">IF(SUM(E943:G943)=0,"",E943*4+F943*4+G943*9)</f>
        <v>55.825000000000003</v>
      </c>
    </row>
    <row r="944" spans="1:8" ht="18" customHeight="1">
      <c r="A944" s="1842"/>
      <c r="B944" s="316" t="s">
        <v>261</v>
      </c>
      <c r="C944" s="317" t="s">
        <v>266</v>
      </c>
      <c r="D944" s="318">
        <v>422.5</v>
      </c>
      <c r="E944" s="319">
        <v>109.42749999999999</v>
      </c>
      <c r="F944" s="319">
        <v>10.984999999999999</v>
      </c>
      <c r="G944" s="319">
        <v>1.2675000000000001</v>
      </c>
      <c r="H944" s="346">
        <f t="array" ref="H944">IF(SUM(E944:G944)=0,"",E944*4+F944*4+G944*9)</f>
        <v>493.0575</v>
      </c>
    </row>
    <row r="945" spans="1:9" s="592" customFormat="1" ht="18" customHeight="1">
      <c r="A945" s="1842"/>
      <c r="B945" s="316"/>
      <c r="C945" s="317" t="s">
        <v>460</v>
      </c>
      <c r="D945" s="318">
        <v>110</v>
      </c>
      <c r="E945" s="319">
        <v>0</v>
      </c>
      <c r="F945" s="319">
        <v>27.5</v>
      </c>
      <c r="G945" s="319">
        <v>5.5</v>
      </c>
      <c r="H945" s="346">
        <f t="array" ref="H945">IF(SUM(E945:G945)=0,"",E945*4+F945*4+G945*9)</f>
        <v>159.5</v>
      </c>
    </row>
    <row r="946" spans="1:9" s="592" customFormat="1" ht="18" customHeight="1">
      <c r="A946" s="1842"/>
      <c r="B946" s="316"/>
      <c r="C946" s="317" t="s">
        <v>463</v>
      </c>
      <c r="D946" s="318">
        <v>8</v>
      </c>
      <c r="E946" s="319">
        <v>0</v>
      </c>
      <c r="F946" s="319">
        <v>2</v>
      </c>
      <c r="G946" s="319">
        <v>7.2</v>
      </c>
      <c r="H946" s="346">
        <f t="array" ref="H946">IF(SUM(E946:G946)=0,"",E946*4+F946*4+G946*9)</f>
        <v>72.8</v>
      </c>
    </row>
    <row r="947" spans="1:9" s="592" customFormat="1" ht="18" customHeight="1">
      <c r="A947" s="1842"/>
      <c r="B947" s="316"/>
      <c r="C947" s="317" t="s">
        <v>299</v>
      </c>
      <c r="D947" s="318">
        <v>18.899999999999999</v>
      </c>
      <c r="E947" s="319">
        <v>0.32129999999999997</v>
      </c>
      <c r="F947" s="319">
        <v>2.6459999999999995</v>
      </c>
      <c r="G947" s="319">
        <v>1.7387999999999997</v>
      </c>
      <c r="H947" s="346">
        <f t="array" ref="H947">IF(SUM(E947:G947)=0,"",E947*4+F947*4+G947*9)</f>
        <v>27.518399999999993</v>
      </c>
    </row>
    <row r="948" spans="1:9" ht="18" customHeight="1">
      <c r="A948" s="1849">
        <v>46293</v>
      </c>
      <c r="B948" s="1851" t="s">
        <v>295</v>
      </c>
      <c r="C948" s="1844"/>
      <c r="D948" s="1845"/>
      <c r="E948" s="333">
        <v>294.3</v>
      </c>
      <c r="F948" s="333">
        <v>130.80000000000001</v>
      </c>
      <c r="G948" s="333">
        <v>65.400000000000006</v>
      </c>
      <c r="H948" s="333">
        <v>2289</v>
      </c>
    </row>
    <row r="949" spans="1:9" ht="18" customHeight="1">
      <c r="A949" s="1850"/>
      <c r="B949" s="1846" t="s">
        <v>249</v>
      </c>
      <c r="C949" s="1847"/>
      <c r="D949" s="1848"/>
      <c r="E949" s="405">
        <f>SUM(E951:E961)</f>
        <v>222.32900000000001</v>
      </c>
      <c r="F949" s="405">
        <f>SUM(F951:F961)</f>
        <v>102.8005</v>
      </c>
      <c r="G949" s="405">
        <f>SUM(G951:G961)</f>
        <v>76.824399999999997</v>
      </c>
      <c r="H949" s="291">
        <f t="array" ref="H949">SUM(E949*4+F949*4+G949*9)</f>
        <v>1991.9376</v>
      </c>
    </row>
    <row r="950" spans="1:9" ht="18" customHeight="1">
      <c r="A950" s="1850"/>
      <c r="B950" s="1846" t="s">
        <v>250</v>
      </c>
      <c r="C950" s="1847"/>
      <c r="D950" s="1848"/>
      <c r="E950" s="292">
        <f t="array" ref="E950">IF(E949=0,"",E949*4/$H949)</f>
        <v>0.44645776052422526</v>
      </c>
      <c r="F950" s="292">
        <f t="array" ref="F950">IF(F949=0,"",F949*4/$H949)</f>
        <v>0.20643317340864492</v>
      </c>
      <c r="G950" s="292">
        <f>IF(G949=0,"",G949*9/$H949)</f>
        <v>0.34710906606712977</v>
      </c>
      <c r="H950" s="293" t="str">
        <f t="array" ref="H950">IF(H949=0,"",FIXED(ROUND(E950*10,0),0,TRUE)&amp;":"&amp;FIXED(ROUND(F950*10,0),0,TRUE)&amp;":"&amp;FIXED(ROUND(G950*10,0),0,TRUE))</f>
        <v>4:2:3</v>
      </c>
    </row>
    <row r="951" spans="1:9" ht="18" customHeight="1">
      <c r="A951" s="1850"/>
      <c r="B951" s="300" t="s">
        <v>254</v>
      </c>
      <c r="C951" s="301" t="s">
        <v>477</v>
      </c>
      <c r="D951" s="302">
        <v>55.8</v>
      </c>
      <c r="E951" s="303">
        <v>14.507999999999999</v>
      </c>
      <c r="F951" s="303">
        <v>4.1849999999999996</v>
      </c>
      <c r="G951" s="303">
        <v>6.0263999999999998</v>
      </c>
      <c r="H951" s="304">
        <f t="array" ref="H951">IF(SUM(E951:G951)=0,"",E951*4+F951*4+G951*9)</f>
        <v>129.00959999999998</v>
      </c>
    </row>
    <row r="952" spans="1:9" ht="18" customHeight="1">
      <c r="A952" s="1850"/>
      <c r="B952" s="300"/>
      <c r="C952" s="301" t="s">
        <v>299</v>
      </c>
      <c r="D952" s="302">
        <v>100</v>
      </c>
      <c r="E952" s="303">
        <v>1.7</v>
      </c>
      <c r="F952" s="303">
        <v>14</v>
      </c>
      <c r="G952" s="303">
        <v>9.1999999999999993</v>
      </c>
      <c r="H952" s="304">
        <f t="array" ref="H952">IF(SUM(E952:G952)=0,"",E952*4+F952*4+G952*9)</f>
        <v>145.6</v>
      </c>
    </row>
    <row r="953" spans="1:9" s="592" customFormat="1" ht="18" customHeight="1">
      <c r="A953" s="1850"/>
      <c r="B953" s="1826"/>
      <c r="C953" s="301" t="s">
        <v>362</v>
      </c>
      <c r="D953" s="302">
        <v>250</v>
      </c>
      <c r="E953" s="303">
        <v>12.5</v>
      </c>
      <c r="F953" s="303">
        <v>9</v>
      </c>
      <c r="G953" s="303">
        <v>11</v>
      </c>
      <c r="H953" s="304">
        <f t="array" ref="H953">IF(SUM(E953:G953)=0,"",E953*4+F953*4+G953*9)</f>
        <v>185</v>
      </c>
      <c r="I953" s="580"/>
    </row>
    <row r="954" spans="1:9" ht="18" customHeight="1">
      <c r="A954" s="1850"/>
      <c r="B954" s="575" t="s">
        <v>258</v>
      </c>
      <c r="C954" s="307" t="s">
        <v>307</v>
      </c>
      <c r="D954" s="308">
        <v>152.5</v>
      </c>
      <c r="E954" s="309">
        <v>39.65</v>
      </c>
      <c r="F954" s="309">
        <v>11.4375</v>
      </c>
      <c r="G954" s="309">
        <v>16.47</v>
      </c>
      <c r="H954" s="310">
        <f t="array" ref="H954">IF(SUM(E954:G954)=0,"",E954*4+F954*4+G954*9)</f>
        <v>352.58</v>
      </c>
    </row>
    <row r="955" spans="1:9" ht="18" customHeight="1">
      <c r="A955" s="1850"/>
      <c r="B955" s="575"/>
      <c r="C955" s="307" t="s">
        <v>460</v>
      </c>
      <c r="D955" s="308">
        <v>30</v>
      </c>
      <c r="E955" s="309">
        <v>0</v>
      </c>
      <c r="F955" s="309">
        <v>7.5</v>
      </c>
      <c r="G955" s="309">
        <v>1.5</v>
      </c>
      <c r="H955" s="310">
        <f t="array" ref="H955">IF(SUM(E955:G955)=0,"",E955*4+F955*4+G955*9)</f>
        <v>43.5</v>
      </c>
    </row>
    <row r="956" spans="1:9" ht="18" customHeight="1">
      <c r="A956" s="1850"/>
      <c r="B956" s="575"/>
      <c r="C956" s="307" t="s">
        <v>299</v>
      </c>
      <c r="D956" s="308">
        <v>15</v>
      </c>
      <c r="E956" s="309">
        <v>0.255</v>
      </c>
      <c r="F956" s="309">
        <v>2.1</v>
      </c>
      <c r="G956" s="309">
        <v>1.38</v>
      </c>
      <c r="H956" s="310">
        <f t="array" ref="H956">IF(SUM(E956:G956)=0,"",E956*4+F956*4+G956*9)</f>
        <v>21.839999999999996</v>
      </c>
    </row>
    <row r="957" spans="1:9" ht="18" customHeight="1">
      <c r="A957" s="1850"/>
      <c r="B957" s="294" t="s">
        <v>251</v>
      </c>
      <c r="C957" s="295" t="s">
        <v>402</v>
      </c>
      <c r="D957" s="296">
        <v>250</v>
      </c>
      <c r="E957" s="297">
        <v>12.5</v>
      </c>
      <c r="F957" s="297">
        <v>9</v>
      </c>
      <c r="G957" s="297">
        <v>11</v>
      </c>
      <c r="H957" s="298">
        <f t="array" ref="H957">IF(SUM(E957:G957)=0,"",E957*4+F957*4+G957*9)</f>
        <v>185</v>
      </c>
    </row>
    <row r="958" spans="1:9" ht="18" customHeight="1">
      <c r="A958" s="1850"/>
      <c r="B958" s="520" t="s">
        <v>359</v>
      </c>
      <c r="C958" s="526" t="s">
        <v>299</v>
      </c>
      <c r="D958" s="527">
        <v>200</v>
      </c>
      <c r="E958" s="528">
        <v>3.4</v>
      </c>
      <c r="F958" s="528">
        <v>28</v>
      </c>
      <c r="G958" s="528">
        <v>18.399999999999999</v>
      </c>
      <c r="H958" s="528">
        <f t="array" ref="H958">IF(SUM(E958:G958)=0,"",E958*4+F958*4+G958*9)</f>
        <v>291.2</v>
      </c>
    </row>
    <row r="959" spans="1:9" ht="18" customHeight="1">
      <c r="A959" s="1850"/>
      <c r="B959" s="316" t="s">
        <v>261</v>
      </c>
      <c r="C959" s="317" t="s">
        <v>361</v>
      </c>
      <c r="D959" s="318">
        <v>422</v>
      </c>
      <c r="E959" s="319">
        <v>96.216000000000008</v>
      </c>
      <c r="F959" s="319">
        <v>16.457999999999998</v>
      </c>
      <c r="G959" s="319">
        <v>1.6880000000000002</v>
      </c>
      <c r="H959" s="346">
        <f t="array" ref="H959">IF(SUM(E959:G959)=0,"",E959*4+F959*4+G959*9)</f>
        <v>465.88800000000003</v>
      </c>
    </row>
    <row r="960" spans="1:9" ht="18" customHeight="1">
      <c r="A960" s="1850"/>
      <c r="B960" s="316"/>
      <c r="C960" s="317" t="s">
        <v>348</v>
      </c>
      <c r="D960" s="318">
        <v>80</v>
      </c>
      <c r="E960" s="319">
        <v>17.600000000000001</v>
      </c>
      <c r="F960" s="319">
        <v>1.1200000000000001</v>
      </c>
      <c r="G960" s="319">
        <v>0.16</v>
      </c>
      <c r="H960" s="346">
        <f t="array" ref="H960">IF(SUM(E960:G960)=0,"",E960*4+F960*4+G960*9)</f>
        <v>76.320000000000007</v>
      </c>
    </row>
    <row r="961" spans="1:8" ht="18" customHeight="1">
      <c r="A961" s="1850"/>
      <c r="B961" s="316"/>
      <c r="C961" s="317" t="s">
        <v>465</v>
      </c>
      <c r="D961" s="318">
        <v>600</v>
      </c>
      <c r="E961" s="319">
        <v>24</v>
      </c>
      <c r="F961" s="319">
        <v>0</v>
      </c>
      <c r="G961" s="319">
        <v>0</v>
      </c>
      <c r="H961" s="346">
        <f t="array" ref="H961">IF(SUM(E961:G961)=0,"",E961*4+F961*4+G961*9)</f>
        <v>96</v>
      </c>
    </row>
    <row r="962" spans="1:8" ht="18" customHeight="1">
      <c r="A962" s="1841">
        <v>46294</v>
      </c>
      <c r="B962" s="1843" t="s">
        <v>248</v>
      </c>
      <c r="C962" s="1844"/>
      <c r="D962" s="1845"/>
      <c r="E962" s="289">
        <v>260</v>
      </c>
      <c r="F962" s="289">
        <v>130</v>
      </c>
      <c r="G962" s="289">
        <v>65</v>
      </c>
      <c r="H962" s="289">
        <v>2145</v>
      </c>
    </row>
    <row r="963" spans="1:8" ht="18" customHeight="1">
      <c r="A963" s="1842"/>
      <c r="B963" s="1846" t="s">
        <v>249</v>
      </c>
      <c r="C963" s="1847"/>
      <c r="D963" s="1848"/>
      <c r="E963" s="405">
        <f>SUM(E965:E972)</f>
        <v>256.64069999999998</v>
      </c>
      <c r="F963" s="405">
        <f>SUM(F965:F972)</f>
        <v>97.912000000000006</v>
      </c>
      <c r="G963" s="405">
        <f>SUM(G965:G972)</f>
        <v>76.336199999999991</v>
      </c>
      <c r="H963" s="291">
        <f t="array" ref="H963">SUM(E963*4+F963*4+G963*9)</f>
        <v>2105.2365999999997</v>
      </c>
    </row>
    <row r="964" spans="1:8" ht="18" customHeight="1">
      <c r="A964" s="1842"/>
      <c r="B964" s="1846" t="s">
        <v>250</v>
      </c>
      <c r="C964" s="1847"/>
      <c r="D964" s="1848"/>
      <c r="E964" s="292">
        <f t="array" ref="E964">IF(E963=0,"",E963*4/$H963)</f>
        <v>0.48762348137021749</v>
      </c>
      <c r="F964" s="292">
        <f t="array" ref="F964">IF(F963=0,"",F963*4/$H963)</f>
        <v>0.18603514683337735</v>
      </c>
      <c r="G964" s="292">
        <f>IF(G963=0,"",G963*9/$H963)</f>
        <v>0.32634137179640521</v>
      </c>
      <c r="H964" s="293" t="str">
        <f t="array" ref="H964">IF(H963=0,"",FIXED(ROUND(E964*10,0),0,TRUE)&amp;":"&amp;FIXED(ROUND(F964*10,0),0,TRUE)&amp;":"&amp;FIXED(ROUND(G964*10,0),0,TRUE))</f>
        <v>5:2:3</v>
      </c>
    </row>
    <row r="965" spans="1:8" ht="18" customHeight="1">
      <c r="A965" s="1842"/>
      <c r="B965" s="300" t="s">
        <v>254</v>
      </c>
      <c r="C965" s="301" t="s">
        <v>477</v>
      </c>
      <c r="D965" s="302">
        <v>162</v>
      </c>
      <c r="E965" s="303">
        <v>48.276000000000003</v>
      </c>
      <c r="F965" s="303">
        <v>15.876000000000001</v>
      </c>
      <c r="G965" s="303">
        <v>22.841999999999999</v>
      </c>
      <c r="H965" s="304">
        <f t="array" ref="H965">IF(SUM(E965:G965)=0,"",E965*4+F965*4+G965*9)</f>
        <v>462.18599999999998</v>
      </c>
    </row>
    <row r="966" spans="1:8" ht="18" customHeight="1">
      <c r="A966" s="1842"/>
      <c r="B966" s="300"/>
      <c r="C966" s="301" t="s">
        <v>362</v>
      </c>
      <c r="D966" s="302">
        <v>250</v>
      </c>
      <c r="E966" s="303">
        <v>12.5</v>
      </c>
      <c r="F966" s="303">
        <v>9</v>
      </c>
      <c r="G966" s="303">
        <v>11</v>
      </c>
      <c r="H966" s="304">
        <f t="array" ref="H966">IF(SUM(E966:G966)=0,"",E966*4+F966*4+G966*9)</f>
        <v>185</v>
      </c>
    </row>
    <row r="967" spans="1:8" ht="18" customHeight="1">
      <c r="A967" s="1842"/>
      <c r="B967" s="306" t="s">
        <v>258</v>
      </c>
      <c r="C967" s="307" t="s">
        <v>363</v>
      </c>
      <c r="D967" s="308">
        <v>250</v>
      </c>
      <c r="E967" s="309">
        <v>12.5</v>
      </c>
      <c r="F967" s="309">
        <v>9</v>
      </c>
      <c r="G967" s="309">
        <v>11</v>
      </c>
      <c r="H967" s="310">
        <f t="array" ref="H967">IF(SUM(E967:G967)=0,"",E967*4+F967*4+G967*9)</f>
        <v>185</v>
      </c>
    </row>
    <row r="968" spans="1:8" ht="18" customHeight="1">
      <c r="A968" s="1842"/>
      <c r="B968" s="306"/>
      <c r="C968" s="307" t="s">
        <v>266</v>
      </c>
      <c r="D968" s="308">
        <v>386.5</v>
      </c>
      <c r="E968" s="309">
        <v>100.10349999999998</v>
      </c>
      <c r="F968" s="309">
        <v>20</v>
      </c>
      <c r="G968" s="309">
        <v>10</v>
      </c>
      <c r="H968" s="310">
        <f t="array" ref="H968">IF(SUM(E968:G968)=0,"",E968*4+F968*4+G968*9)</f>
        <v>570.41399999999999</v>
      </c>
    </row>
    <row r="969" spans="1:8" ht="18" customHeight="1">
      <c r="A969" s="1842"/>
      <c r="B969" s="294" t="s">
        <v>251</v>
      </c>
      <c r="C969" s="295" t="s">
        <v>409</v>
      </c>
      <c r="D969" s="296">
        <v>250</v>
      </c>
      <c r="E969" s="297">
        <v>12.5</v>
      </c>
      <c r="F969" s="297">
        <v>9</v>
      </c>
      <c r="G969" s="297">
        <v>11</v>
      </c>
      <c r="H969" s="298">
        <f t="array" ref="H969">IF(SUM(E969:G969)=0,"",E969*4+F969*4+G969*9)</f>
        <v>185</v>
      </c>
    </row>
    <row r="970" spans="1:8" ht="18" customHeight="1">
      <c r="A970" s="1842"/>
      <c r="B970" s="316" t="s">
        <v>261</v>
      </c>
      <c r="C970" s="317" t="s">
        <v>266</v>
      </c>
      <c r="D970" s="318">
        <v>267</v>
      </c>
      <c r="E970" s="319">
        <v>69.152999999999992</v>
      </c>
      <c r="F970" s="319">
        <v>6.9420000000000002</v>
      </c>
      <c r="G970" s="319">
        <v>0.80099999999999993</v>
      </c>
      <c r="H970" s="346">
        <f t="array" ref="H970">IF(SUM(E970:G970)=0,"",E970*4+F970*4+G970*9)</f>
        <v>311.589</v>
      </c>
    </row>
    <row r="971" spans="1:8" ht="18" customHeight="1">
      <c r="A971" s="1842"/>
      <c r="B971" s="316"/>
      <c r="C971" s="317" t="s">
        <v>483</v>
      </c>
      <c r="D971" s="318">
        <v>49.5</v>
      </c>
      <c r="E971" s="319">
        <v>0</v>
      </c>
      <c r="F971" s="319">
        <v>14.85</v>
      </c>
      <c r="G971" s="319">
        <v>0.99</v>
      </c>
      <c r="H971" s="346">
        <f t="array" ref="H971">IF(SUM(E971:G971)=0,"",E971*4+F971*4+G971*9)</f>
        <v>68.31</v>
      </c>
    </row>
    <row r="972" spans="1:8" ht="18" customHeight="1">
      <c r="A972" s="1842"/>
      <c r="B972" s="316"/>
      <c r="C972" s="317" t="s">
        <v>299</v>
      </c>
      <c r="D972" s="318">
        <v>94.6</v>
      </c>
      <c r="E972" s="319">
        <v>1.6081999999999999</v>
      </c>
      <c r="F972" s="319">
        <v>13.243999999999998</v>
      </c>
      <c r="G972" s="319">
        <v>8.7031999999999989</v>
      </c>
      <c r="H972" s="346">
        <f t="array" ref="H972">IF(SUM(E972:G972)=0,"",E972*4+F972*4+G972*9)</f>
        <v>137.73759999999999</v>
      </c>
    </row>
    <row r="973" spans="1:8" ht="18" customHeight="1">
      <c r="A973" s="1849">
        <v>46295</v>
      </c>
      <c r="B973" s="1851" t="s">
        <v>295</v>
      </c>
      <c r="C973" s="1844"/>
      <c r="D973" s="1845"/>
      <c r="E973" s="333">
        <v>294.3</v>
      </c>
      <c r="F973" s="333">
        <v>130.80000000000001</v>
      </c>
      <c r="G973" s="333">
        <v>65.400000000000006</v>
      </c>
      <c r="H973" s="333">
        <v>2289</v>
      </c>
    </row>
    <row r="974" spans="1:8" ht="18" customHeight="1">
      <c r="A974" s="1850"/>
      <c r="B974" s="1846" t="s">
        <v>249</v>
      </c>
      <c r="C974" s="1847"/>
      <c r="D974" s="1848"/>
      <c r="E974" s="405">
        <f>SUM(E976:E987)</f>
        <v>263.61099999999999</v>
      </c>
      <c r="F974" s="405">
        <f>SUM(F976:F987)</f>
        <v>122.50399999999999</v>
      </c>
      <c r="G974" s="405">
        <f>SUM(G976:G987)</f>
        <v>52.705000000000005</v>
      </c>
      <c r="H974" s="291">
        <f t="array" ref="H974">SUM(E974*4+F974*4+G974*9)</f>
        <v>2018.8050000000001</v>
      </c>
    </row>
    <row r="975" spans="1:8" ht="18" customHeight="1">
      <c r="A975" s="1850"/>
      <c r="B975" s="1846" t="s">
        <v>250</v>
      </c>
      <c r="C975" s="1847"/>
      <c r="D975" s="1848"/>
      <c r="E975" s="292">
        <f t="array" ref="E975">IF(E974=0,"",E974*4/$H974)</f>
        <v>0.52231097109428593</v>
      </c>
      <c r="F975" s="292">
        <f t="array" ref="F975">IF(F974=0,"",F974*4/$H974)</f>
        <v>0.24272577093874839</v>
      </c>
      <c r="G975" s="292">
        <f>IF(G974=0,"",G974*9/$H974)</f>
        <v>0.2349632579669656</v>
      </c>
      <c r="H975" s="293" t="str">
        <f t="array" ref="H975">IF(H974=0,"",FIXED(ROUND(E975*10,0),0,TRUE)&amp;":"&amp;FIXED(ROUND(F975*10,0),0,TRUE)&amp;":"&amp;FIXED(ROUND(G975*10,0),0,TRUE))</f>
        <v>5:2:2</v>
      </c>
    </row>
    <row r="976" spans="1:8" ht="18" customHeight="1">
      <c r="A976" s="1850"/>
      <c r="B976" s="300" t="s">
        <v>254</v>
      </c>
      <c r="C976" s="301" t="s">
        <v>280</v>
      </c>
      <c r="D976" s="302">
        <v>25</v>
      </c>
      <c r="E976" s="303">
        <v>0.75</v>
      </c>
      <c r="F976" s="303">
        <v>2.9249999999999998</v>
      </c>
      <c r="G976" s="303">
        <v>0.95</v>
      </c>
      <c r="H976" s="304">
        <f t="array" ref="H976">IF(SUM(E976:G976)=0,"",E976*4+F976*4+G976*9)</f>
        <v>23.25</v>
      </c>
    </row>
    <row r="977" spans="1:8" ht="18" customHeight="1">
      <c r="A977" s="1850"/>
      <c r="B977" s="300"/>
      <c r="C977" s="301" t="s">
        <v>281</v>
      </c>
      <c r="D977" s="302">
        <v>420.5</v>
      </c>
      <c r="E977" s="303">
        <v>95.873999999999995</v>
      </c>
      <c r="F977" s="303">
        <v>16.3995</v>
      </c>
      <c r="G977" s="303">
        <v>5</v>
      </c>
      <c r="H977" s="304">
        <f t="array" ref="H977">IF(SUM(E977:G977)=0,"",E977*4+F977*4+G977*9)</f>
        <v>494.09399999999999</v>
      </c>
    </row>
    <row r="978" spans="1:8" ht="18" customHeight="1">
      <c r="A978" s="1850"/>
      <c r="B978" s="294" t="s">
        <v>251</v>
      </c>
      <c r="C978" s="295" t="s">
        <v>362</v>
      </c>
      <c r="D978" s="296">
        <v>250</v>
      </c>
      <c r="E978" s="297">
        <v>12.5</v>
      </c>
      <c r="F978" s="297">
        <v>9</v>
      </c>
      <c r="G978" s="297">
        <v>11</v>
      </c>
      <c r="H978" s="298">
        <f t="array" ref="H978">IF(SUM(E978:G978)=0,"",E978*4+F978*4+G978*9)</f>
        <v>185</v>
      </c>
    </row>
    <row r="979" spans="1:8" s="592" customFormat="1" ht="18" customHeight="1">
      <c r="A979" s="1850"/>
      <c r="B979" s="977"/>
      <c r="C979" s="295" t="s">
        <v>402</v>
      </c>
      <c r="D979" s="296">
        <v>250</v>
      </c>
      <c r="E979" s="297">
        <v>12.5</v>
      </c>
      <c r="F979" s="297">
        <v>9</v>
      </c>
      <c r="G979" s="297">
        <v>11</v>
      </c>
      <c r="H979" s="298">
        <f t="array" ref="H979">IF(SUM(E979:G979)=0,"",E979*4+F979*4+G979*9)</f>
        <v>185</v>
      </c>
    </row>
    <row r="980" spans="1:8" ht="18" customHeight="1">
      <c r="A980" s="1850"/>
      <c r="B980" s="1827" t="s">
        <v>485</v>
      </c>
      <c r="C980" s="1828" t="s">
        <v>266</v>
      </c>
      <c r="D980" s="1829">
        <v>279</v>
      </c>
      <c r="E980" s="1830">
        <v>72.260999999999996</v>
      </c>
      <c r="F980" s="1830">
        <v>7.2539999999999996</v>
      </c>
      <c r="G980" s="1830">
        <v>0.83700000000000008</v>
      </c>
      <c r="H980" s="1830">
        <f t="array" ref="H980">IF(SUM(E980:G980)=0,"",E980*4+F980*4+G980*9)</f>
        <v>325.59300000000002</v>
      </c>
    </row>
    <row r="981" spans="1:8" s="592" customFormat="1" ht="18" customHeight="1">
      <c r="A981" s="1850"/>
      <c r="B981" s="1831"/>
      <c r="C981" s="1828" t="s">
        <v>460</v>
      </c>
      <c r="D981" s="1829">
        <v>90.5</v>
      </c>
      <c r="E981" s="1830">
        <v>0</v>
      </c>
      <c r="F981" s="1830">
        <v>22.625</v>
      </c>
      <c r="G981" s="1830">
        <v>4.5250000000000004</v>
      </c>
      <c r="H981" s="1830">
        <f t="array" ref="H981">IF(SUM(E981:G981)=0,"",E981*4+F981*4+G981*9)</f>
        <v>131.22499999999999</v>
      </c>
    </row>
    <row r="982" spans="1:8" s="592" customFormat="1" ht="18" customHeight="1">
      <c r="A982" s="1850"/>
      <c r="B982" s="1831"/>
      <c r="C982" s="1828" t="s">
        <v>483</v>
      </c>
      <c r="D982" s="1829">
        <v>110</v>
      </c>
      <c r="E982" s="1830">
        <v>0</v>
      </c>
      <c r="F982" s="1830">
        <v>33</v>
      </c>
      <c r="G982" s="1830">
        <v>2.2000000000000002</v>
      </c>
      <c r="H982" s="1830">
        <f t="array" ref="H982">IF(SUM(E982:G982)=0,"",E982*4+F982*4+G982*9)</f>
        <v>151.80000000000001</v>
      </c>
    </row>
    <row r="983" spans="1:8" ht="18" customHeight="1">
      <c r="A983" s="1850"/>
      <c r="B983" s="1831"/>
      <c r="C983" s="1828" t="s">
        <v>484</v>
      </c>
      <c r="D983" s="1829">
        <v>5</v>
      </c>
      <c r="E983" s="1830">
        <v>0</v>
      </c>
      <c r="F983" s="1830">
        <v>1.5</v>
      </c>
      <c r="G983" s="1830">
        <v>4.5</v>
      </c>
      <c r="H983" s="1830">
        <f t="array" ref="H983">IF(SUM(E983:G983)=0,"",E983*4+F983*4+G983*9)</f>
        <v>46.5</v>
      </c>
    </row>
    <row r="984" spans="1:8" ht="18" customHeight="1">
      <c r="A984" s="1850"/>
      <c r="B984" s="1831"/>
      <c r="C984" s="1828" t="s">
        <v>348</v>
      </c>
      <c r="D984" s="1829">
        <v>100</v>
      </c>
      <c r="E984" s="1830">
        <v>22</v>
      </c>
      <c r="F984" s="1830">
        <v>1.4</v>
      </c>
      <c r="G984" s="1830">
        <v>0.2</v>
      </c>
      <c r="H984" s="1830">
        <f t="array" ref="H984">IF(SUM(E984:G984)=0,"",E984*4+F984*4+G984*9)</f>
        <v>95.399999999999991</v>
      </c>
    </row>
    <row r="985" spans="1:8" ht="18" customHeight="1">
      <c r="A985" s="1850"/>
      <c r="B985" s="294" t="s">
        <v>251</v>
      </c>
      <c r="C985" s="295" t="s">
        <v>409</v>
      </c>
      <c r="D985" s="296">
        <v>250</v>
      </c>
      <c r="E985" s="297">
        <v>12.5</v>
      </c>
      <c r="F985" s="297">
        <v>9</v>
      </c>
      <c r="G985" s="297">
        <v>11</v>
      </c>
      <c r="H985" s="298">
        <f t="array" ref="H985">IF(SUM(E985:G985)=0,"",E985*4+F985*4+G985*9)</f>
        <v>185</v>
      </c>
    </row>
    <row r="986" spans="1:8" ht="18" customHeight="1">
      <c r="A986" s="1850"/>
      <c r="B986" s="316" t="s">
        <v>261</v>
      </c>
      <c r="C986" s="317" t="s">
        <v>361</v>
      </c>
      <c r="D986" s="318">
        <v>154.5</v>
      </c>
      <c r="E986" s="319">
        <v>35.225999999999999</v>
      </c>
      <c r="F986" s="319">
        <v>6.0254999999999992</v>
      </c>
      <c r="G986" s="319">
        <v>0.61799999999999999</v>
      </c>
      <c r="H986" s="346">
        <f t="array" ref="H986">IF(SUM(E986:G986)=0,"",E986*4+F986*4+G986*9)</f>
        <v>170.56800000000001</v>
      </c>
    </row>
    <row r="987" spans="1:8" ht="18" customHeight="1">
      <c r="A987" s="1850"/>
      <c r="B987" s="316"/>
      <c r="C987" s="317" t="s">
        <v>460</v>
      </c>
      <c r="D987" s="318">
        <v>17.5</v>
      </c>
      <c r="E987" s="319">
        <v>0</v>
      </c>
      <c r="F987" s="319">
        <v>4.375</v>
      </c>
      <c r="G987" s="319">
        <v>0.875</v>
      </c>
      <c r="H987" s="346">
        <f t="array" ref="H987">IF(SUM(E987:G987)=0,"",E987*4+F987*4+G987*9)</f>
        <v>25.375</v>
      </c>
    </row>
    <row r="988" spans="1:8" ht="18" customHeight="1">
      <c r="A988" s="1841">
        <v>46296</v>
      </c>
      <c r="B988" s="1843" t="s">
        <v>248</v>
      </c>
      <c r="C988" s="1844"/>
      <c r="D988" s="1845"/>
      <c r="E988" s="289">
        <v>260</v>
      </c>
      <c r="F988" s="289">
        <v>130</v>
      </c>
      <c r="G988" s="289">
        <v>65</v>
      </c>
      <c r="H988" s="289">
        <v>2145</v>
      </c>
    </row>
    <row r="989" spans="1:8" ht="18" customHeight="1">
      <c r="A989" s="1842"/>
      <c r="B989" s="1846" t="s">
        <v>249</v>
      </c>
      <c r="C989" s="1847"/>
      <c r="D989" s="1848"/>
      <c r="E989" s="405">
        <f>SUM(E991:E997)</f>
        <v>359.6</v>
      </c>
      <c r="F989" s="405">
        <f>SUM(F991:F997)</f>
        <v>44.92</v>
      </c>
      <c r="G989" s="405">
        <f>SUM(G991:G997)</f>
        <v>49.72</v>
      </c>
      <c r="H989" s="291">
        <f t="array" ref="H989">SUM(E989*4+F989*4+G989*9)</f>
        <v>2065.5600000000004</v>
      </c>
    </row>
    <row r="990" spans="1:8" ht="18" customHeight="1">
      <c r="A990" s="1842"/>
      <c r="B990" s="1846" t="s">
        <v>250</v>
      </c>
      <c r="C990" s="1847"/>
      <c r="D990" s="1848"/>
      <c r="E990" s="292">
        <f t="array" ref="E990">IF(E989=0,"",E989*4/$H989)</f>
        <v>0.69637289645423028</v>
      </c>
      <c r="F990" s="292">
        <f t="array" ref="F990">IF(F989=0,"",F989*4/$H989)</f>
        <v>8.6988516431379365E-2</v>
      </c>
      <c r="G990" s="292">
        <f>IF(G989=0,"",G989*9/$H989)</f>
        <v>0.21663858711439024</v>
      </c>
      <c r="H990" s="293" t="str">
        <f t="array" ref="H990">IF(H989=0,"",FIXED(ROUND(E990*10,0),0,TRUE)&amp;":"&amp;FIXED(ROUND(F990*10,0),0,TRUE)&amp;":"&amp;FIXED(ROUND(G990*10,0),0,TRUE))</f>
        <v>7:1:2</v>
      </c>
    </row>
    <row r="991" spans="1:8" ht="18" customHeight="1">
      <c r="A991" s="1842"/>
      <c r="B991" s="300" t="s">
        <v>254</v>
      </c>
      <c r="C991" s="301" t="s">
        <v>503</v>
      </c>
      <c r="D991" s="302">
        <v>200</v>
      </c>
      <c r="E991" s="303">
        <v>31.2</v>
      </c>
      <c r="F991" s="303">
        <v>2.2000000000000002</v>
      </c>
      <c r="G991" s="303">
        <v>0</v>
      </c>
      <c r="H991" s="304">
        <f t="array" ref="H991">IF(SUM(E991:G991)=0,"",E991*4+F991*4+G991*9)</f>
        <v>133.6</v>
      </c>
    </row>
    <row r="992" spans="1:8" ht="18" customHeight="1">
      <c r="A992" s="1842"/>
      <c r="B992" s="300"/>
      <c r="C992" s="301" t="s">
        <v>504</v>
      </c>
      <c r="D992" s="302">
        <v>70</v>
      </c>
      <c r="E992" s="303">
        <v>34.65</v>
      </c>
      <c r="F992" s="303">
        <v>4.97</v>
      </c>
      <c r="G992" s="303">
        <v>6.72</v>
      </c>
      <c r="H992" s="304">
        <f t="array" ref="H992">IF(SUM(E992:G992)=0,"",E992*4+F992*4+G992*9)</f>
        <v>218.95999999999998</v>
      </c>
    </row>
    <row r="993" spans="1:9" ht="18" customHeight="1">
      <c r="A993" s="1842"/>
      <c r="B993" s="306" t="s">
        <v>258</v>
      </c>
      <c r="C993" s="307" t="s">
        <v>266</v>
      </c>
      <c r="D993" s="308">
        <v>250</v>
      </c>
      <c r="E993" s="309">
        <v>64.75</v>
      </c>
      <c r="F993" s="309">
        <v>6.5</v>
      </c>
      <c r="G993" s="309">
        <v>0.75</v>
      </c>
      <c r="H993" s="310">
        <f t="array" ref="H993">IF(SUM(E993:G993)=0,"",E993*4+F993*4+G993*9)</f>
        <v>291.75</v>
      </c>
    </row>
    <row r="994" spans="1:9" s="592" customFormat="1" ht="18" customHeight="1">
      <c r="A994" s="1842"/>
      <c r="B994" s="306"/>
      <c r="C994" s="307" t="s">
        <v>414</v>
      </c>
      <c r="D994" s="308">
        <v>560</v>
      </c>
      <c r="E994" s="309">
        <v>56</v>
      </c>
      <c r="F994" s="309">
        <v>0</v>
      </c>
      <c r="G994" s="309">
        <v>0</v>
      </c>
      <c r="H994" s="310">
        <f t="array" ref="H994">IF(SUM(E994:G994)=0,"",E994*4+F994*4+G994*9)</f>
        <v>224</v>
      </c>
    </row>
    <row r="995" spans="1:9" s="592" customFormat="1" ht="18" customHeight="1">
      <c r="A995" s="1842"/>
      <c r="B995" s="306"/>
      <c r="C995" s="307" t="s">
        <v>460</v>
      </c>
      <c r="D995" s="308">
        <v>45</v>
      </c>
      <c r="E995" s="309">
        <v>0</v>
      </c>
      <c r="F995" s="309">
        <v>11.25</v>
      </c>
      <c r="G995" s="309">
        <v>2.25</v>
      </c>
      <c r="H995" s="310">
        <f t="array" ref="H995">IF(SUM(E995:G995)=0,"",E995*4+F995*4+G995*9)</f>
        <v>65.25</v>
      </c>
    </row>
    <row r="996" spans="1:9" ht="18" customHeight="1">
      <c r="A996" s="1842"/>
      <c r="B996" s="316" t="s">
        <v>261</v>
      </c>
      <c r="C996" s="317" t="s">
        <v>505</v>
      </c>
      <c r="D996" s="318" t="s">
        <v>490</v>
      </c>
      <c r="E996" s="319">
        <v>120</v>
      </c>
      <c r="F996" s="319">
        <v>20</v>
      </c>
      <c r="G996" s="319">
        <v>40</v>
      </c>
      <c r="H996" s="346">
        <f t="array" ref="H996">IF(SUM(E996:G996)=0,"",E996*4+F996*4+G996*9)</f>
        <v>920</v>
      </c>
    </row>
    <row r="997" spans="1:9" ht="18" customHeight="1">
      <c r="A997" s="1842"/>
      <c r="B997" s="316"/>
      <c r="C997" s="317" t="s">
        <v>506</v>
      </c>
      <c r="D997" s="318">
        <v>500</v>
      </c>
      <c r="E997" s="319">
        <v>53</v>
      </c>
      <c r="F997" s="319">
        <v>0</v>
      </c>
      <c r="G997" s="319">
        <v>0</v>
      </c>
      <c r="H997" s="346">
        <f t="array" ref="H997">IF(SUM(E997:G997)=0,"",E997*4+F997*4+G997*9)</f>
        <v>212</v>
      </c>
    </row>
    <row r="998" spans="1:9" ht="18" customHeight="1">
      <c r="A998" s="1841">
        <v>46297</v>
      </c>
      <c r="B998" s="1843" t="s">
        <v>248</v>
      </c>
      <c r="C998" s="1844"/>
      <c r="D998" s="1845"/>
      <c r="E998" s="289">
        <v>260</v>
      </c>
      <c r="F998" s="289">
        <v>130</v>
      </c>
      <c r="G998" s="289">
        <v>65</v>
      </c>
      <c r="H998" s="289">
        <v>2145</v>
      </c>
    </row>
    <row r="999" spans="1:9" ht="18" customHeight="1">
      <c r="A999" s="1842"/>
      <c r="B999" s="1846" t="s">
        <v>249</v>
      </c>
      <c r="C999" s="1847"/>
      <c r="D999" s="1848"/>
      <c r="E999" s="405">
        <f>SUM(E1001:E1006)</f>
        <v>131.55000000000001</v>
      </c>
      <c r="F999" s="405">
        <f>SUM(F1001:F1006)</f>
        <v>49.55</v>
      </c>
      <c r="G999" s="405">
        <f>SUM(G1001:G1006)</f>
        <v>38.25</v>
      </c>
      <c r="H999" s="291">
        <f t="array" ref="H999">SUM(E999*4+F999*4+G999*9)</f>
        <v>1068.6500000000001</v>
      </c>
    </row>
    <row r="1000" spans="1:9" ht="18" customHeight="1">
      <c r="A1000" s="1842"/>
      <c r="B1000" s="1846" t="s">
        <v>250</v>
      </c>
      <c r="C1000" s="1847"/>
      <c r="D1000" s="1848"/>
      <c r="E1000" s="292">
        <f t="array" ref="E1000">IF(E999=0,"",E999*4/$H999)</f>
        <v>0.49239694942216816</v>
      </c>
      <c r="F1000" s="292">
        <f t="array" ref="F1000">IF(F999=0,"",F999*4/$H999)</f>
        <v>0.18546764609554109</v>
      </c>
      <c r="G1000" s="292">
        <f>IF(G999=0,"",G999*9/$H999)</f>
        <v>0.32213540448229072</v>
      </c>
      <c r="H1000" s="293" t="str">
        <f t="array" ref="H1000">IF(H999=0,"",FIXED(ROUND(E1000*10,0),0,TRUE)&amp;":"&amp;FIXED(ROUND(F1000*10,0),0,TRUE)&amp;":"&amp;FIXED(ROUND(G1000*10,0),0,TRUE))</f>
        <v>5:2:3</v>
      </c>
    </row>
    <row r="1001" spans="1:9" ht="18" customHeight="1">
      <c r="A1001" s="1842"/>
      <c r="B1001" s="306" t="s">
        <v>258</v>
      </c>
      <c r="C1001" s="307" t="s">
        <v>362</v>
      </c>
      <c r="D1001" s="308">
        <v>250</v>
      </c>
      <c r="E1001" s="309">
        <v>12.5</v>
      </c>
      <c r="F1001" s="309">
        <v>9</v>
      </c>
      <c r="G1001" s="309">
        <v>11</v>
      </c>
      <c r="H1001" s="310">
        <f t="array" ref="H1001">IF(SUM(E1001:G1001)=0,"",E1001*4+F1001*4+G1001*9)</f>
        <v>185</v>
      </c>
    </row>
    <row r="1002" spans="1:9" ht="18" customHeight="1">
      <c r="A1002" s="1842"/>
      <c r="B1002" s="306"/>
      <c r="C1002" s="307" t="s">
        <v>266</v>
      </c>
      <c r="D1002" s="308">
        <v>300</v>
      </c>
      <c r="E1002" s="309">
        <v>77.7</v>
      </c>
      <c r="F1002" s="309">
        <v>7.8</v>
      </c>
      <c r="G1002" s="309">
        <v>0.9</v>
      </c>
      <c r="H1002" s="310">
        <f t="array" ref="H1002">IF(SUM(E1002:G1002)=0,"",E1002*4+F1002*4+G1002*9)</f>
        <v>350.1</v>
      </c>
    </row>
    <row r="1003" spans="1:9" s="592" customFormat="1" ht="18" customHeight="1">
      <c r="A1003" s="1842"/>
      <c r="B1003" s="306"/>
      <c r="C1003" s="307" t="s">
        <v>460</v>
      </c>
      <c r="D1003" s="308">
        <v>25</v>
      </c>
      <c r="E1003" s="309">
        <v>0</v>
      </c>
      <c r="F1003" s="309">
        <v>6.25</v>
      </c>
      <c r="G1003" s="309">
        <v>1.25</v>
      </c>
      <c r="H1003" s="310">
        <f t="array" ref="H1003">IF(SUM(E1003:G1003)=0,"",E1003*4+F1003*4+G1003*9)</f>
        <v>36.25</v>
      </c>
      <c r="I1003" s="580"/>
    </row>
    <row r="1004" spans="1:9" ht="18" customHeight="1">
      <c r="A1004" s="1842"/>
      <c r="B1004" s="306"/>
      <c r="C1004" s="307" t="s">
        <v>299</v>
      </c>
      <c r="D1004" s="308">
        <v>50</v>
      </c>
      <c r="E1004" s="309">
        <v>0.85</v>
      </c>
      <c r="F1004" s="309">
        <v>7</v>
      </c>
      <c r="G1004" s="309">
        <v>4.5999999999999996</v>
      </c>
      <c r="H1004" s="310">
        <f t="array" ref="H1004">IF(SUM(E1004:G1004)=0,"",E1004*4+F1004*4+G1004*9)</f>
        <v>72.8</v>
      </c>
    </row>
    <row r="1005" spans="1:9" s="592" customFormat="1" ht="18" customHeight="1">
      <c r="A1005" s="1842"/>
      <c r="B1005" s="294" t="s">
        <v>251</v>
      </c>
      <c r="C1005" s="295" t="s">
        <v>327</v>
      </c>
      <c r="D1005" s="296">
        <v>250</v>
      </c>
      <c r="E1005" s="297">
        <v>10</v>
      </c>
      <c r="F1005" s="297">
        <v>5</v>
      </c>
      <c r="G1005" s="297">
        <v>5</v>
      </c>
      <c r="H1005" s="298">
        <f t="array" ref="H1005">IF(SUM(E1005:G1005)=0,"",E1005*4+F1005*4+G1005*9)</f>
        <v>105</v>
      </c>
    </row>
    <row r="1006" spans="1:9" ht="18" customHeight="1">
      <c r="A1006" s="1842"/>
      <c r="B1006" s="316" t="s">
        <v>261</v>
      </c>
      <c r="C1006" s="317" t="s">
        <v>278</v>
      </c>
      <c r="D1006" s="318">
        <v>500</v>
      </c>
      <c r="E1006" s="319">
        <v>30.5</v>
      </c>
      <c r="F1006" s="319">
        <v>14.5</v>
      </c>
      <c r="G1006" s="319">
        <v>15.5</v>
      </c>
      <c r="H1006" s="346">
        <f t="array" ref="H1006">IF(SUM(E1006:G1006)=0,"",E1006*4+F1006*4+G1006*9)</f>
        <v>319.5</v>
      </c>
    </row>
    <row r="1007" spans="1:9" ht="18" customHeight="1">
      <c r="A1007" s="582"/>
      <c r="B1007" s="582"/>
      <c r="C1007" s="582"/>
      <c r="D1007" s="582"/>
      <c r="E1007" s="582"/>
      <c r="F1007" s="582"/>
      <c r="G1007" s="582"/>
      <c r="H1007" s="582"/>
    </row>
    <row r="1008" spans="1:9" ht="18" customHeight="1">
      <c r="A1008" s="582"/>
      <c r="B1008" s="582"/>
      <c r="C1008" s="582"/>
      <c r="D1008" s="582"/>
      <c r="E1008" s="582"/>
      <c r="F1008" s="582"/>
      <c r="G1008" s="582"/>
      <c r="H1008" s="582"/>
    </row>
    <row r="1009" spans="1:8" ht="18" customHeight="1">
      <c r="A1009" s="582"/>
      <c r="B1009" s="582"/>
      <c r="C1009" s="582"/>
      <c r="D1009" s="582"/>
      <c r="E1009" s="582"/>
      <c r="F1009" s="582"/>
      <c r="G1009" s="582"/>
      <c r="H1009" s="582"/>
    </row>
    <row r="1010" spans="1:8" ht="18" customHeight="1">
      <c r="A1010" s="582"/>
      <c r="B1010" s="582"/>
      <c r="C1010" s="582"/>
      <c r="D1010" s="582"/>
      <c r="E1010" s="582"/>
      <c r="F1010" s="582"/>
      <c r="G1010" s="582"/>
      <c r="H1010" s="582"/>
    </row>
    <row r="1011" spans="1:8" ht="18" customHeight="1">
      <c r="A1011" s="582"/>
      <c r="B1011" s="582"/>
      <c r="C1011" s="582"/>
      <c r="D1011" s="582"/>
      <c r="E1011" s="582"/>
      <c r="F1011" s="582"/>
      <c r="G1011" s="582"/>
      <c r="H1011" s="582"/>
    </row>
    <row r="1012" spans="1:8" ht="18" customHeight="1">
      <c r="A1012" s="582"/>
      <c r="B1012" s="582"/>
      <c r="C1012" s="582"/>
      <c r="D1012" s="582"/>
      <c r="E1012" s="582"/>
      <c r="F1012" s="582"/>
      <c r="G1012" s="582"/>
      <c r="H1012" s="582"/>
    </row>
    <row r="1013" spans="1:8" ht="18" customHeight="1">
      <c r="A1013" s="582"/>
      <c r="B1013" s="582"/>
      <c r="C1013" s="582"/>
      <c r="D1013" s="582"/>
      <c r="E1013" s="582"/>
      <c r="F1013" s="582"/>
      <c r="G1013" s="582"/>
      <c r="H1013" s="582"/>
    </row>
    <row r="1014" spans="1:8" ht="18" customHeight="1">
      <c r="A1014" s="582"/>
      <c r="B1014" s="582"/>
      <c r="C1014" s="582"/>
      <c r="D1014" s="582"/>
      <c r="E1014" s="582"/>
      <c r="F1014" s="582"/>
      <c r="G1014" s="582"/>
      <c r="H1014" s="582"/>
    </row>
    <row r="1015" spans="1:8" ht="18" customHeight="1">
      <c r="A1015" s="582"/>
      <c r="B1015" s="582"/>
      <c r="C1015" s="582"/>
      <c r="D1015" s="582"/>
      <c r="E1015" s="582"/>
      <c r="F1015" s="582"/>
      <c r="G1015" s="582"/>
      <c r="H1015" s="582"/>
    </row>
    <row r="1016" spans="1:8" ht="18" customHeight="1">
      <c r="A1016" s="582"/>
      <c r="B1016" s="582"/>
      <c r="C1016" s="582"/>
      <c r="D1016" s="582"/>
      <c r="E1016" s="582"/>
      <c r="F1016" s="582"/>
      <c r="G1016" s="582"/>
      <c r="H1016" s="582"/>
    </row>
    <row r="1017" spans="1:8" ht="18" customHeight="1">
      <c r="A1017" s="582"/>
      <c r="B1017" s="582"/>
      <c r="C1017" s="582"/>
      <c r="D1017" s="582"/>
      <c r="E1017" s="582"/>
      <c r="F1017" s="582"/>
      <c r="G1017" s="582"/>
      <c r="H1017" s="582"/>
    </row>
    <row r="1018" spans="1:8" ht="18" customHeight="1">
      <c r="A1018" s="582"/>
      <c r="B1018" s="582"/>
      <c r="C1018" s="582"/>
      <c r="D1018" s="582"/>
      <c r="E1018" s="582"/>
      <c r="F1018" s="582"/>
      <c r="G1018" s="582"/>
      <c r="H1018" s="582"/>
    </row>
    <row r="1019" spans="1:8" ht="18" customHeight="1">
      <c r="A1019" s="582"/>
      <c r="B1019" s="582"/>
      <c r="C1019" s="582"/>
      <c r="D1019" s="582"/>
      <c r="E1019" s="582"/>
      <c r="F1019" s="582"/>
      <c r="G1019" s="582"/>
      <c r="H1019" s="582"/>
    </row>
    <row r="1020" spans="1:8" ht="18" customHeight="1">
      <c r="A1020" s="582"/>
      <c r="B1020" s="582"/>
      <c r="C1020" s="582"/>
      <c r="D1020" s="582"/>
      <c r="E1020" s="582"/>
      <c r="F1020" s="582"/>
      <c r="G1020" s="582"/>
      <c r="H1020" s="582"/>
    </row>
    <row r="1021" spans="1:8" ht="18" customHeight="1">
      <c r="A1021" s="582"/>
      <c r="B1021" s="582"/>
      <c r="C1021" s="582"/>
      <c r="D1021" s="582"/>
      <c r="E1021" s="582"/>
      <c r="F1021" s="582"/>
      <c r="G1021" s="582"/>
      <c r="H1021" s="582"/>
    </row>
    <row r="1022" spans="1:8" ht="18" customHeight="1">
      <c r="A1022" s="582"/>
      <c r="B1022" s="582"/>
      <c r="C1022" s="582"/>
      <c r="D1022" s="582"/>
      <c r="E1022" s="582"/>
      <c r="F1022" s="582"/>
      <c r="G1022" s="582"/>
      <c r="H1022" s="582"/>
    </row>
    <row r="1023" spans="1:8" ht="18" customHeight="1">
      <c r="A1023" s="582"/>
      <c r="B1023" s="582"/>
      <c r="C1023" s="582"/>
      <c r="D1023" s="582"/>
      <c r="E1023" s="582"/>
      <c r="F1023" s="582"/>
      <c r="G1023" s="582"/>
      <c r="H1023" s="582"/>
    </row>
    <row r="1024" spans="1:8" ht="18" customHeight="1">
      <c r="A1024" s="582"/>
      <c r="B1024" s="582"/>
      <c r="C1024" s="582"/>
      <c r="D1024" s="582"/>
      <c r="E1024" s="582"/>
      <c r="F1024" s="582"/>
      <c r="G1024" s="582"/>
      <c r="H1024" s="582"/>
    </row>
    <row r="1025" spans="1:8" ht="18" customHeight="1">
      <c r="A1025" s="582"/>
      <c r="B1025" s="582"/>
      <c r="C1025" s="582"/>
      <c r="D1025" s="582"/>
      <c r="E1025" s="582"/>
      <c r="F1025" s="582"/>
      <c r="G1025" s="582"/>
      <c r="H1025" s="582"/>
    </row>
    <row r="1026" spans="1:8" ht="18" customHeight="1">
      <c r="A1026" s="582"/>
      <c r="B1026" s="582"/>
      <c r="C1026" s="582"/>
      <c r="D1026" s="582"/>
      <c r="E1026" s="582"/>
      <c r="F1026" s="582"/>
      <c r="G1026" s="582"/>
      <c r="H1026" s="582"/>
    </row>
    <row r="1027" spans="1:8" ht="18" customHeight="1">
      <c r="A1027" s="582"/>
      <c r="B1027" s="582"/>
      <c r="C1027" s="582"/>
      <c r="D1027" s="582"/>
      <c r="E1027" s="582"/>
      <c r="F1027" s="582"/>
      <c r="G1027" s="582"/>
      <c r="H1027" s="582"/>
    </row>
    <row r="1028" spans="1:8" ht="18" customHeight="1">
      <c r="A1028" s="582"/>
      <c r="B1028" s="582"/>
      <c r="C1028" s="582"/>
      <c r="D1028" s="582"/>
      <c r="E1028" s="582"/>
      <c r="F1028" s="582"/>
      <c r="G1028" s="582"/>
      <c r="H1028" s="582"/>
    </row>
    <row r="1029" spans="1:8" ht="18" customHeight="1">
      <c r="A1029" s="582"/>
      <c r="B1029" s="582"/>
      <c r="C1029" s="582"/>
      <c r="D1029" s="582"/>
      <c r="E1029" s="582"/>
      <c r="F1029" s="582"/>
      <c r="G1029" s="582"/>
      <c r="H1029" s="582"/>
    </row>
    <row r="1030" spans="1:8" ht="18" customHeight="1">
      <c r="A1030" s="582"/>
      <c r="B1030" s="582"/>
      <c r="C1030" s="582"/>
      <c r="D1030" s="582"/>
      <c r="E1030" s="582"/>
      <c r="F1030" s="582"/>
      <c r="G1030" s="582"/>
      <c r="H1030" s="582"/>
    </row>
    <row r="1031" spans="1:8" ht="18" customHeight="1">
      <c r="A1031" s="582"/>
      <c r="B1031" s="582"/>
      <c r="C1031" s="582"/>
      <c r="D1031" s="582"/>
      <c r="E1031" s="582"/>
      <c r="F1031" s="582"/>
      <c r="G1031" s="582"/>
      <c r="H1031" s="582"/>
    </row>
    <row r="1032" spans="1:8" ht="18" customHeight="1">
      <c r="A1032" s="582"/>
      <c r="B1032" s="582"/>
      <c r="C1032" s="582"/>
      <c r="D1032" s="582"/>
      <c r="E1032" s="582"/>
      <c r="F1032" s="582"/>
      <c r="G1032" s="582"/>
      <c r="H1032" s="582"/>
    </row>
    <row r="1033" spans="1:8" ht="18" customHeight="1">
      <c r="A1033" s="582"/>
      <c r="B1033" s="582"/>
      <c r="C1033" s="582"/>
      <c r="D1033" s="582"/>
      <c r="E1033" s="582"/>
      <c r="F1033" s="582"/>
      <c r="G1033" s="582"/>
      <c r="H1033" s="582"/>
    </row>
    <row r="1034" spans="1:8" ht="18" customHeight="1">
      <c r="A1034" s="582"/>
      <c r="B1034" s="582"/>
      <c r="C1034" s="582"/>
      <c r="D1034" s="582"/>
      <c r="E1034" s="582"/>
      <c r="F1034" s="582"/>
      <c r="G1034" s="582"/>
      <c r="H1034" s="582"/>
    </row>
    <row r="1035" spans="1:8" ht="18" customHeight="1">
      <c r="A1035" s="582"/>
      <c r="B1035" s="582"/>
      <c r="C1035" s="582"/>
      <c r="D1035" s="582"/>
      <c r="E1035" s="582"/>
      <c r="F1035" s="582"/>
      <c r="G1035" s="582"/>
      <c r="H1035" s="582"/>
    </row>
    <row r="1036" spans="1:8" ht="18" customHeight="1">
      <c r="A1036" s="582"/>
      <c r="B1036" s="582"/>
      <c r="C1036" s="582"/>
      <c r="D1036" s="582"/>
      <c r="E1036" s="582"/>
      <c r="F1036" s="582"/>
      <c r="G1036" s="582"/>
      <c r="H1036" s="582"/>
    </row>
    <row r="1037" spans="1:8" ht="18" customHeight="1">
      <c r="A1037" s="582"/>
      <c r="B1037" s="582"/>
      <c r="C1037" s="582"/>
      <c r="D1037" s="582"/>
      <c r="E1037" s="582"/>
      <c r="F1037" s="582"/>
      <c r="G1037" s="582"/>
      <c r="H1037" s="582"/>
    </row>
    <row r="1038" spans="1:8" ht="18" customHeight="1">
      <c r="A1038" s="582"/>
      <c r="B1038" s="582"/>
      <c r="C1038" s="582"/>
      <c r="D1038" s="582"/>
      <c r="E1038" s="582"/>
      <c r="F1038" s="582"/>
      <c r="G1038" s="582"/>
      <c r="H1038" s="582"/>
    </row>
    <row r="1039" spans="1:8" ht="18" customHeight="1">
      <c r="A1039" s="582"/>
      <c r="B1039" s="582"/>
      <c r="C1039" s="582"/>
      <c r="D1039" s="582"/>
      <c r="E1039" s="582"/>
      <c r="F1039" s="582"/>
      <c r="G1039" s="582"/>
      <c r="H1039" s="582"/>
    </row>
    <row r="1040" spans="1:8" ht="18" customHeight="1">
      <c r="A1040" s="582"/>
      <c r="B1040" s="582"/>
      <c r="C1040" s="582"/>
      <c r="D1040" s="582"/>
      <c r="E1040" s="582"/>
      <c r="F1040" s="582"/>
      <c r="G1040" s="582"/>
      <c r="H1040" s="582"/>
    </row>
    <row r="1041" spans="1:8" ht="18" customHeight="1">
      <c r="A1041" s="582"/>
      <c r="B1041" s="582"/>
      <c r="C1041" s="582"/>
      <c r="D1041" s="582"/>
      <c r="E1041" s="582"/>
      <c r="F1041" s="582"/>
      <c r="G1041" s="582"/>
      <c r="H1041" s="582"/>
    </row>
    <row r="1042" spans="1:8" ht="18" customHeight="1">
      <c r="A1042" s="582"/>
      <c r="B1042" s="582"/>
      <c r="C1042" s="582"/>
      <c r="D1042" s="582"/>
      <c r="E1042" s="582"/>
      <c r="F1042" s="582"/>
      <c r="G1042" s="582"/>
      <c r="H1042" s="582"/>
    </row>
    <row r="1043" spans="1:8" ht="18" customHeight="1">
      <c r="A1043" s="582"/>
      <c r="B1043" s="582"/>
      <c r="C1043" s="582"/>
      <c r="D1043" s="582"/>
      <c r="E1043" s="582"/>
      <c r="F1043" s="582"/>
      <c r="G1043" s="582"/>
      <c r="H1043" s="582"/>
    </row>
    <row r="1044" spans="1:8" ht="18" customHeight="1">
      <c r="A1044" s="582"/>
      <c r="B1044" s="582"/>
      <c r="C1044" s="582"/>
      <c r="D1044" s="582"/>
      <c r="E1044" s="582"/>
      <c r="F1044" s="582"/>
      <c r="G1044" s="582"/>
      <c r="H1044" s="582"/>
    </row>
    <row r="1045" spans="1:8" ht="18" customHeight="1">
      <c r="A1045" s="582"/>
      <c r="B1045" s="582"/>
      <c r="C1045" s="582"/>
      <c r="D1045" s="582"/>
      <c r="E1045" s="582"/>
      <c r="F1045" s="582"/>
      <c r="G1045" s="582"/>
      <c r="H1045" s="582"/>
    </row>
    <row r="1046" spans="1:8" ht="18" customHeight="1">
      <c r="A1046" s="582"/>
      <c r="B1046" s="582"/>
      <c r="C1046" s="582"/>
      <c r="D1046" s="582"/>
      <c r="E1046" s="582"/>
      <c r="F1046" s="582"/>
      <c r="G1046" s="582"/>
      <c r="H1046" s="582"/>
    </row>
    <row r="1047" spans="1:8" ht="18" customHeight="1">
      <c r="A1047" s="582"/>
      <c r="B1047" s="582"/>
      <c r="C1047" s="582"/>
      <c r="D1047" s="582"/>
      <c r="E1047" s="582"/>
      <c r="F1047" s="582"/>
      <c r="G1047" s="582"/>
      <c r="H1047" s="582"/>
    </row>
    <row r="1048" spans="1:8" ht="18" customHeight="1">
      <c r="A1048" s="582"/>
      <c r="B1048" s="582"/>
      <c r="C1048" s="582"/>
      <c r="D1048" s="582"/>
      <c r="E1048" s="582"/>
      <c r="F1048" s="582"/>
      <c r="G1048" s="582"/>
      <c r="H1048" s="582"/>
    </row>
    <row r="1049" spans="1:8" ht="18" customHeight="1">
      <c r="A1049" s="582"/>
      <c r="B1049" s="582"/>
      <c r="C1049" s="582"/>
      <c r="D1049" s="582"/>
      <c r="E1049" s="582"/>
      <c r="F1049" s="582"/>
      <c r="G1049" s="582"/>
      <c r="H1049" s="582"/>
    </row>
    <row r="1050" spans="1:8" ht="18" customHeight="1">
      <c r="A1050" s="582"/>
      <c r="B1050" s="582"/>
      <c r="C1050" s="582"/>
      <c r="D1050" s="582"/>
      <c r="E1050" s="582"/>
      <c r="F1050" s="582"/>
      <c r="G1050" s="582"/>
      <c r="H1050" s="582"/>
    </row>
    <row r="1051" spans="1:8" ht="18" customHeight="1">
      <c r="A1051" s="582"/>
      <c r="B1051" s="582"/>
      <c r="C1051" s="582"/>
      <c r="D1051" s="582"/>
      <c r="E1051" s="582"/>
      <c r="F1051" s="582"/>
      <c r="G1051" s="582"/>
      <c r="H1051" s="582"/>
    </row>
    <row r="1052" spans="1:8" ht="18" customHeight="1">
      <c r="A1052" s="582"/>
      <c r="B1052" s="582"/>
      <c r="C1052" s="582"/>
      <c r="D1052" s="582"/>
      <c r="E1052" s="582"/>
      <c r="F1052" s="582"/>
      <c r="G1052" s="582"/>
      <c r="H1052" s="582"/>
    </row>
    <row r="1053" spans="1:8" ht="18" customHeight="1">
      <c r="A1053" s="582"/>
      <c r="B1053" s="582"/>
      <c r="C1053" s="582"/>
      <c r="D1053" s="582"/>
      <c r="E1053" s="582"/>
      <c r="F1053" s="582"/>
      <c r="G1053" s="582"/>
      <c r="H1053" s="582"/>
    </row>
    <row r="1054" spans="1:8" ht="18" customHeight="1">
      <c r="A1054" s="582"/>
      <c r="B1054" s="582"/>
      <c r="C1054" s="582"/>
      <c r="D1054" s="582"/>
      <c r="E1054" s="582"/>
      <c r="F1054" s="582"/>
      <c r="G1054" s="582"/>
      <c r="H1054" s="582"/>
    </row>
    <row r="1055" spans="1:8" ht="18" customHeight="1">
      <c r="A1055" s="582"/>
      <c r="B1055" s="582"/>
      <c r="C1055" s="582"/>
      <c r="D1055" s="582"/>
      <c r="E1055" s="582"/>
      <c r="F1055" s="582"/>
      <c r="G1055" s="582"/>
      <c r="H1055" s="582"/>
    </row>
    <row r="1056" spans="1:8" ht="18" customHeight="1">
      <c r="A1056" s="582"/>
      <c r="B1056" s="582"/>
      <c r="C1056" s="582"/>
      <c r="D1056" s="582"/>
      <c r="E1056" s="582"/>
      <c r="F1056" s="582"/>
      <c r="G1056" s="582"/>
      <c r="H1056" s="582"/>
    </row>
    <row r="1057" spans="1:8" ht="18" customHeight="1">
      <c r="A1057" s="582"/>
      <c r="B1057" s="582"/>
      <c r="C1057" s="582"/>
      <c r="D1057" s="582"/>
      <c r="E1057" s="582"/>
      <c r="F1057" s="582"/>
      <c r="G1057" s="582"/>
      <c r="H1057" s="582"/>
    </row>
    <row r="1058" spans="1:8" ht="18" customHeight="1">
      <c r="A1058" s="582"/>
      <c r="B1058" s="582"/>
      <c r="C1058" s="582"/>
      <c r="D1058" s="582"/>
      <c r="E1058" s="582"/>
      <c r="F1058" s="582"/>
      <c r="G1058" s="582"/>
      <c r="H1058" s="582"/>
    </row>
    <row r="1059" spans="1:8" ht="18" customHeight="1">
      <c r="A1059" s="582"/>
      <c r="B1059" s="582"/>
      <c r="C1059" s="582"/>
      <c r="D1059" s="582"/>
      <c r="E1059" s="582"/>
      <c r="F1059" s="582"/>
      <c r="G1059" s="582"/>
      <c r="H1059" s="582"/>
    </row>
    <row r="1060" spans="1:8" ht="18" customHeight="1">
      <c r="A1060" s="582"/>
      <c r="B1060" s="582"/>
      <c r="C1060" s="582"/>
      <c r="D1060" s="582"/>
      <c r="E1060" s="582"/>
      <c r="F1060" s="582"/>
      <c r="G1060" s="582"/>
      <c r="H1060" s="582"/>
    </row>
    <row r="1061" spans="1:8" ht="18" customHeight="1">
      <c r="A1061" s="582"/>
      <c r="B1061" s="582"/>
      <c r="C1061" s="582"/>
      <c r="D1061" s="582"/>
      <c r="E1061" s="582"/>
      <c r="F1061" s="582"/>
      <c r="G1061" s="582"/>
      <c r="H1061" s="582"/>
    </row>
    <row r="1062" spans="1:8" ht="18" customHeight="1">
      <c r="A1062" s="582"/>
      <c r="B1062" s="582"/>
      <c r="C1062" s="582"/>
      <c r="D1062" s="582"/>
      <c r="E1062" s="582"/>
      <c r="F1062" s="582"/>
      <c r="G1062" s="582"/>
      <c r="H1062" s="582"/>
    </row>
    <row r="1063" spans="1:8" ht="18" customHeight="1">
      <c r="A1063" s="582"/>
      <c r="B1063" s="582"/>
      <c r="C1063" s="582"/>
      <c r="D1063" s="582"/>
      <c r="E1063" s="582"/>
      <c r="F1063" s="582"/>
      <c r="G1063" s="582"/>
      <c r="H1063" s="582"/>
    </row>
    <row r="1064" spans="1:8" ht="18" customHeight="1">
      <c r="A1064" s="582"/>
      <c r="B1064" s="582"/>
      <c r="C1064" s="582"/>
      <c r="D1064" s="582"/>
      <c r="E1064" s="582"/>
      <c r="F1064" s="582"/>
      <c r="G1064" s="582"/>
      <c r="H1064" s="582"/>
    </row>
    <row r="1065" spans="1:8" ht="18" customHeight="1">
      <c r="A1065" s="582"/>
      <c r="B1065" s="582"/>
      <c r="C1065" s="582"/>
      <c r="D1065" s="582"/>
      <c r="E1065" s="582"/>
      <c r="F1065" s="582"/>
      <c r="G1065" s="582"/>
      <c r="H1065" s="582"/>
    </row>
    <row r="1066" spans="1:8" ht="18" customHeight="1">
      <c r="A1066" s="582"/>
      <c r="B1066" s="582"/>
      <c r="C1066" s="582"/>
      <c r="D1066" s="582"/>
      <c r="E1066" s="582"/>
      <c r="F1066" s="582"/>
      <c r="G1066" s="582"/>
      <c r="H1066" s="582"/>
    </row>
    <row r="1067" spans="1:8" ht="18" customHeight="1">
      <c r="A1067" s="582"/>
      <c r="B1067" s="582"/>
      <c r="C1067" s="582"/>
      <c r="D1067" s="582"/>
      <c r="E1067" s="582"/>
      <c r="F1067" s="582"/>
      <c r="G1067" s="582"/>
      <c r="H1067" s="582"/>
    </row>
    <row r="1068" spans="1:8" ht="18" customHeight="1">
      <c r="A1068" s="582"/>
      <c r="B1068" s="582"/>
      <c r="C1068" s="582"/>
      <c r="D1068" s="582"/>
      <c r="E1068" s="582"/>
      <c r="F1068" s="582"/>
      <c r="G1068" s="582"/>
      <c r="H1068" s="582"/>
    </row>
    <row r="1069" spans="1:8" ht="18" customHeight="1">
      <c r="A1069" s="582"/>
      <c r="B1069" s="582"/>
      <c r="C1069" s="582"/>
      <c r="D1069" s="582"/>
      <c r="E1069" s="582"/>
      <c r="F1069" s="582"/>
      <c r="G1069" s="582"/>
      <c r="H1069" s="582"/>
    </row>
    <row r="1070" spans="1:8" ht="18" customHeight="1">
      <c r="A1070" s="582"/>
      <c r="B1070" s="582"/>
      <c r="C1070" s="582"/>
      <c r="D1070" s="582"/>
      <c r="E1070" s="582"/>
      <c r="F1070" s="582"/>
      <c r="G1070" s="582"/>
      <c r="H1070" s="582"/>
    </row>
    <row r="1071" spans="1:8" ht="18" customHeight="1">
      <c r="A1071" s="582"/>
      <c r="B1071" s="582"/>
      <c r="C1071" s="582"/>
      <c r="D1071" s="582"/>
      <c r="E1071" s="582"/>
      <c r="F1071" s="582"/>
      <c r="G1071" s="582"/>
      <c r="H1071" s="582"/>
    </row>
    <row r="1072" spans="1:8" ht="18" customHeight="1">
      <c r="A1072" s="582"/>
      <c r="B1072" s="582"/>
      <c r="C1072" s="582"/>
      <c r="D1072" s="582"/>
      <c r="E1072" s="582"/>
      <c r="F1072" s="582"/>
      <c r="G1072" s="582"/>
      <c r="H1072" s="582"/>
    </row>
    <row r="1073" spans="1:8" ht="18" customHeight="1">
      <c r="A1073" s="582"/>
      <c r="B1073" s="582"/>
      <c r="C1073" s="582"/>
      <c r="D1073" s="582"/>
      <c r="E1073" s="582"/>
      <c r="F1073" s="582"/>
      <c r="G1073" s="582"/>
      <c r="H1073" s="582"/>
    </row>
    <row r="1074" spans="1:8" ht="18" customHeight="1">
      <c r="A1074" s="582"/>
      <c r="B1074" s="582"/>
      <c r="C1074" s="582"/>
      <c r="D1074" s="582"/>
      <c r="E1074" s="582"/>
      <c r="F1074" s="582"/>
      <c r="G1074" s="582"/>
      <c r="H1074" s="582"/>
    </row>
    <row r="1075" spans="1:8" ht="18" customHeight="1">
      <c r="A1075" s="582"/>
      <c r="B1075" s="582"/>
      <c r="C1075" s="582"/>
      <c r="D1075" s="582"/>
      <c r="E1075" s="582"/>
      <c r="F1075" s="582"/>
      <c r="G1075" s="582"/>
      <c r="H1075" s="582"/>
    </row>
    <row r="1076" spans="1:8" ht="18" customHeight="1">
      <c r="A1076" s="582"/>
      <c r="B1076" s="582"/>
      <c r="C1076" s="582"/>
      <c r="D1076" s="582"/>
      <c r="E1076" s="582"/>
      <c r="F1076" s="582"/>
      <c r="G1076" s="582"/>
      <c r="H1076" s="582"/>
    </row>
    <row r="1077" spans="1:8" ht="18" customHeight="1">
      <c r="A1077" s="582"/>
      <c r="B1077" s="582"/>
      <c r="C1077" s="582"/>
      <c r="D1077" s="582"/>
      <c r="E1077" s="582"/>
      <c r="F1077" s="582"/>
      <c r="G1077" s="582"/>
      <c r="H1077" s="582"/>
    </row>
    <row r="1078" spans="1:8" ht="18" customHeight="1">
      <c r="A1078" s="582"/>
      <c r="B1078" s="582"/>
      <c r="C1078" s="582"/>
      <c r="D1078" s="582"/>
      <c r="E1078" s="582"/>
      <c r="F1078" s="582"/>
      <c r="G1078" s="582"/>
      <c r="H1078" s="582"/>
    </row>
    <row r="1079" spans="1:8" ht="18" customHeight="1">
      <c r="A1079" s="582"/>
      <c r="B1079" s="582"/>
      <c r="C1079" s="582"/>
      <c r="D1079" s="582"/>
      <c r="E1079" s="582"/>
      <c r="F1079" s="582"/>
      <c r="G1079" s="582"/>
      <c r="H1079" s="582"/>
    </row>
    <row r="1080" spans="1:8" ht="18" customHeight="1">
      <c r="A1080" s="582"/>
      <c r="B1080" s="582"/>
      <c r="C1080" s="582"/>
      <c r="D1080" s="582"/>
      <c r="E1080" s="582"/>
      <c r="F1080" s="582"/>
      <c r="G1080" s="582"/>
      <c r="H1080" s="582"/>
    </row>
    <row r="1081" spans="1:8" ht="18" customHeight="1">
      <c r="A1081" s="582"/>
      <c r="B1081" s="582"/>
      <c r="C1081" s="582"/>
      <c r="D1081" s="582"/>
      <c r="E1081" s="582"/>
      <c r="F1081" s="582"/>
      <c r="G1081" s="582"/>
      <c r="H1081" s="582"/>
    </row>
    <row r="1082" spans="1:8" ht="18" customHeight="1">
      <c r="A1082" s="582"/>
      <c r="B1082" s="582"/>
      <c r="C1082" s="582"/>
      <c r="D1082" s="582"/>
      <c r="E1082" s="582"/>
      <c r="F1082" s="582"/>
      <c r="G1082" s="582"/>
      <c r="H1082" s="582"/>
    </row>
    <row r="1083" spans="1:8" ht="18" customHeight="1">
      <c r="A1083" s="582"/>
      <c r="B1083" s="582"/>
      <c r="C1083" s="582"/>
      <c r="D1083" s="582"/>
      <c r="E1083" s="582"/>
      <c r="F1083" s="582"/>
      <c r="G1083" s="582"/>
      <c r="H1083" s="582"/>
    </row>
    <row r="1084" spans="1:8" ht="18" customHeight="1">
      <c r="A1084" s="582"/>
      <c r="B1084" s="582"/>
      <c r="C1084" s="582"/>
      <c r="D1084" s="582"/>
      <c r="E1084" s="582"/>
      <c r="F1084" s="582"/>
      <c r="G1084" s="582"/>
      <c r="H1084" s="582"/>
    </row>
    <row r="1085" spans="1:8" ht="18" customHeight="1">
      <c r="A1085" s="582"/>
      <c r="B1085" s="582"/>
      <c r="C1085" s="582"/>
      <c r="D1085" s="582"/>
      <c r="E1085" s="582"/>
      <c r="F1085" s="582"/>
      <c r="G1085" s="582"/>
      <c r="H1085" s="582"/>
    </row>
    <row r="1086" spans="1:8" ht="18" customHeight="1">
      <c r="A1086" s="582"/>
      <c r="B1086" s="582"/>
      <c r="C1086" s="582"/>
      <c r="D1086" s="582"/>
      <c r="E1086" s="582"/>
      <c r="F1086" s="582"/>
      <c r="G1086" s="582"/>
      <c r="H1086" s="582"/>
    </row>
    <row r="1087" spans="1:8" ht="18" customHeight="1">
      <c r="A1087" s="582"/>
      <c r="B1087" s="582"/>
      <c r="C1087" s="582"/>
      <c r="D1087" s="582"/>
      <c r="E1087" s="582"/>
      <c r="F1087" s="582"/>
      <c r="G1087" s="582"/>
      <c r="H1087" s="582"/>
    </row>
    <row r="1088" spans="1:8" ht="18" customHeight="1">
      <c r="A1088" s="582"/>
      <c r="B1088" s="582"/>
      <c r="C1088" s="582"/>
      <c r="D1088" s="582"/>
      <c r="E1088" s="582"/>
      <c r="F1088" s="582"/>
      <c r="G1088" s="582"/>
      <c r="H1088" s="582"/>
    </row>
    <row r="1089" spans="1:8" ht="18" customHeight="1">
      <c r="A1089" s="582"/>
      <c r="B1089" s="582"/>
      <c r="C1089" s="582"/>
      <c r="D1089" s="582"/>
      <c r="E1089" s="582"/>
      <c r="F1089" s="582"/>
      <c r="G1089" s="582"/>
      <c r="H1089" s="582"/>
    </row>
    <row r="1090" spans="1:8" ht="18" customHeight="1">
      <c r="A1090" s="582"/>
      <c r="B1090" s="582"/>
      <c r="C1090" s="582"/>
      <c r="D1090" s="582"/>
      <c r="E1090" s="582"/>
      <c r="F1090" s="582"/>
      <c r="G1090" s="582"/>
      <c r="H1090" s="582"/>
    </row>
    <row r="1091" spans="1:8" ht="18" customHeight="1">
      <c r="A1091" s="582"/>
      <c r="B1091" s="582"/>
      <c r="C1091" s="582"/>
      <c r="D1091" s="582"/>
      <c r="E1091" s="582"/>
      <c r="F1091" s="582"/>
      <c r="G1091" s="582"/>
      <c r="H1091" s="582"/>
    </row>
    <row r="1092" spans="1:8" ht="18" customHeight="1">
      <c r="A1092" s="582"/>
      <c r="B1092" s="582"/>
      <c r="C1092" s="582"/>
      <c r="D1092" s="582"/>
      <c r="E1092" s="582"/>
      <c r="F1092" s="582"/>
      <c r="G1092" s="582"/>
      <c r="H1092" s="582"/>
    </row>
    <row r="1093" spans="1:8" ht="18" customHeight="1">
      <c r="A1093" s="582"/>
      <c r="B1093" s="582"/>
      <c r="C1093" s="582"/>
      <c r="D1093" s="582"/>
      <c r="E1093" s="582"/>
      <c r="F1093" s="582"/>
      <c r="G1093" s="582"/>
      <c r="H1093" s="582"/>
    </row>
    <row r="1094" spans="1:8" ht="18" customHeight="1">
      <c r="A1094" s="582"/>
      <c r="B1094" s="582"/>
      <c r="C1094" s="582"/>
      <c r="D1094" s="582"/>
      <c r="E1094" s="582"/>
      <c r="F1094" s="582"/>
      <c r="G1094" s="582"/>
      <c r="H1094" s="582"/>
    </row>
    <row r="1095" spans="1:8" ht="18" customHeight="1">
      <c r="A1095" s="582"/>
      <c r="B1095" s="582"/>
      <c r="C1095" s="582"/>
      <c r="D1095" s="582"/>
      <c r="E1095" s="582"/>
      <c r="F1095" s="582"/>
      <c r="G1095" s="582"/>
      <c r="H1095" s="582"/>
    </row>
    <row r="1096" spans="1:8" ht="18" customHeight="1">
      <c r="A1096" s="582"/>
      <c r="B1096" s="582"/>
      <c r="C1096" s="582"/>
      <c r="D1096" s="582"/>
      <c r="E1096" s="582"/>
      <c r="F1096" s="582"/>
      <c r="G1096" s="582"/>
      <c r="H1096" s="582"/>
    </row>
    <row r="1097" spans="1:8" ht="18" customHeight="1">
      <c r="A1097" s="582"/>
      <c r="B1097" s="582"/>
      <c r="C1097" s="582"/>
      <c r="D1097" s="582"/>
      <c r="E1097" s="582"/>
      <c r="F1097" s="582"/>
      <c r="G1097" s="582"/>
      <c r="H1097" s="582"/>
    </row>
    <row r="1098" spans="1:8" ht="18" customHeight="1">
      <c r="A1098" s="582"/>
      <c r="B1098" s="582"/>
      <c r="C1098" s="582"/>
      <c r="D1098" s="582"/>
      <c r="E1098" s="582"/>
      <c r="F1098" s="582"/>
      <c r="G1098" s="582"/>
      <c r="H1098" s="582"/>
    </row>
    <row r="1099" spans="1:8" ht="18" customHeight="1">
      <c r="A1099" s="582"/>
      <c r="B1099" s="582"/>
      <c r="C1099" s="582"/>
      <c r="D1099" s="582"/>
      <c r="E1099" s="582"/>
      <c r="F1099" s="582"/>
      <c r="G1099" s="582"/>
      <c r="H1099" s="582"/>
    </row>
    <row r="1100" spans="1:8" ht="18" customHeight="1">
      <c r="A1100" s="582"/>
      <c r="B1100" s="582"/>
      <c r="C1100" s="582"/>
      <c r="D1100" s="582"/>
      <c r="E1100" s="582"/>
      <c r="F1100" s="582"/>
      <c r="G1100" s="582"/>
      <c r="H1100" s="582"/>
    </row>
    <row r="1101" spans="1:8" ht="18" customHeight="1">
      <c r="A1101" s="582"/>
      <c r="B1101" s="582"/>
      <c r="C1101" s="582"/>
      <c r="D1101" s="582"/>
      <c r="E1101" s="582"/>
      <c r="F1101" s="582"/>
      <c r="G1101" s="582"/>
      <c r="H1101" s="582"/>
    </row>
    <row r="1102" spans="1:8" ht="18" customHeight="1">
      <c r="A1102" s="582"/>
      <c r="B1102" s="582"/>
      <c r="C1102" s="582"/>
      <c r="D1102" s="582"/>
      <c r="E1102" s="582"/>
      <c r="F1102" s="582"/>
      <c r="G1102" s="582"/>
      <c r="H1102" s="582"/>
    </row>
    <row r="1103" spans="1:8" ht="18" customHeight="1">
      <c r="A1103" s="582"/>
      <c r="B1103" s="582"/>
      <c r="C1103" s="582"/>
      <c r="D1103" s="582"/>
      <c r="E1103" s="582"/>
      <c r="F1103" s="582"/>
      <c r="G1103" s="582"/>
      <c r="H1103" s="582"/>
    </row>
    <row r="1104" spans="1:8" ht="18" customHeight="1">
      <c r="A1104" s="582"/>
      <c r="B1104" s="582"/>
      <c r="C1104" s="582"/>
      <c r="D1104" s="582"/>
      <c r="E1104" s="582"/>
      <c r="F1104" s="582"/>
      <c r="G1104" s="582"/>
      <c r="H1104" s="582"/>
    </row>
    <row r="1105" spans="1:8" ht="18" customHeight="1">
      <c r="A1105" s="582"/>
      <c r="B1105" s="582"/>
      <c r="C1105" s="582"/>
      <c r="D1105" s="582"/>
      <c r="E1105" s="582"/>
      <c r="F1105" s="582"/>
      <c r="G1105" s="582"/>
      <c r="H1105" s="582"/>
    </row>
    <row r="1106" spans="1:8" ht="18" customHeight="1">
      <c r="A1106" s="582"/>
      <c r="B1106" s="582"/>
      <c r="C1106" s="582"/>
      <c r="D1106" s="582"/>
      <c r="E1106" s="582"/>
      <c r="F1106" s="582"/>
      <c r="G1106" s="582"/>
      <c r="H1106" s="582"/>
    </row>
    <row r="1107" spans="1:8" ht="18" customHeight="1">
      <c r="A1107" s="582"/>
      <c r="B1107" s="582"/>
      <c r="C1107" s="582"/>
      <c r="D1107" s="582"/>
      <c r="E1107" s="582"/>
      <c r="F1107" s="582"/>
      <c r="G1107" s="582"/>
      <c r="H1107" s="582"/>
    </row>
    <row r="1108" spans="1:8" ht="18" customHeight="1">
      <c r="A1108" s="582"/>
      <c r="B1108" s="582"/>
      <c r="C1108" s="582"/>
      <c r="D1108" s="582"/>
      <c r="E1108" s="582"/>
      <c r="F1108" s="582"/>
      <c r="G1108" s="582"/>
      <c r="H1108" s="582"/>
    </row>
    <row r="1109" spans="1:8" ht="18" customHeight="1">
      <c r="A1109" s="582"/>
      <c r="B1109" s="582"/>
      <c r="C1109" s="582"/>
      <c r="D1109" s="582"/>
      <c r="E1109" s="582"/>
      <c r="F1109" s="582"/>
      <c r="G1109" s="582"/>
      <c r="H1109" s="582"/>
    </row>
    <row r="1110" spans="1:8" ht="18" customHeight="1">
      <c r="A1110" s="582"/>
      <c r="B1110" s="582"/>
      <c r="C1110" s="582"/>
      <c r="D1110" s="582"/>
      <c r="E1110" s="582"/>
      <c r="F1110" s="582"/>
      <c r="G1110" s="582"/>
      <c r="H1110" s="582"/>
    </row>
    <row r="1111" spans="1:8" ht="18" customHeight="1">
      <c r="A1111" s="582"/>
      <c r="B1111" s="582"/>
      <c r="C1111" s="582"/>
      <c r="D1111" s="582"/>
      <c r="E1111" s="582"/>
      <c r="F1111" s="582"/>
      <c r="G1111" s="582"/>
      <c r="H1111" s="582"/>
    </row>
    <row r="1112" spans="1:8" ht="18" customHeight="1">
      <c r="A1112" s="582"/>
      <c r="B1112" s="582"/>
      <c r="C1112" s="582"/>
      <c r="D1112" s="582"/>
      <c r="E1112" s="582"/>
      <c r="F1112" s="582"/>
      <c r="G1112" s="582"/>
      <c r="H1112" s="582"/>
    </row>
    <row r="1113" spans="1:8" ht="18" customHeight="1">
      <c r="A1113" s="582"/>
      <c r="B1113" s="582"/>
      <c r="C1113" s="582"/>
      <c r="D1113" s="582"/>
      <c r="E1113" s="582"/>
      <c r="F1113" s="582"/>
      <c r="G1113" s="582"/>
      <c r="H1113" s="582"/>
    </row>
    <row r="1114" spans="1:8" ht="18" customHeight="1">
      <c r="A1114" s="582"/>
      <c r="B1114" s="582"/>
      <c r="C1114" s="582"/>
      <c r="D1114" s="582"/>
      <c r="E1114" s="582"/>
      <c r="F1114" s="582"/>
      <c r="G1114" s="582"/>
      <c r="H1114" s="582"/>
    </row>
    <row r="1115" spans="1:8" ht="18" customHeight="1">
      <c r="A1115" s="582"/>
      <c r="B1115" s="582"/>
      <c r="C1115" s="582"/>
      <c r="D1115" s="582"/>
      <c r="E1115" s="582"/>
      <c r="F1115" s="582"/>
      <c r="G1115" s="582"/>
      <c r="H1115" s="582"/>
    </row>
    <row r="1116" spans="1:8" ht="18" customHeight="1">
      <c r="A1116" s="582"/>
      <c r="B1116" s="582"/>
      <c r="C1116" s="582"/>
      <c r="D1116" s="582"/>
      <c r="E1116" s="582"/>
      <c r="F1116" s="582"/>
      <c r="G1116" s="582"/>
      <c r="H1116" s="582"/>
    </row>
    <row r="1117" spans="1:8" ht="18" customHeight="1">
      <c r="A1117" s="582"/>
      <c r="B1117" s="582"/>
      <c r="C1117" s="582"/>
      <c r="D1117" s="582"/>
      <c r="E1117" s="582"/>
      <c r="F1117" s="582"/>
      <c r="G1117" s="582"/>
      <c r="H1117" s="582"/>
    </row>
    <row r="1118" spans="1:8" ht="18" customHeight="1">
      <c r="A1118" s="582"/>
      <c r="B1118" s="582"/>
      <c r="C1118" s="582"/>
      <c r="D1118" s="582"/>
      <c r="E1118" s="582"/>
      <c r="F1118" s="582"/>
      <c r="G1118" s="582"/>
      <c r="H1118" s="582"/>
    </row>
    <row r="1119" spans="1:8" ht="18" customHeight="1">
      <c r="A1119" s="582"/>
      <c r="B1119" s="582"/>
      <c r="C1119" s="582"/>
      <c r="D1119" s="582"/>
      <c r="E1119" s="582"/>
      <c r="F1119" s="582"/>
      <c r="G1119" s="582"/>
      <c r="H1119" s="582"/>
    </row>
    <row r="1120" spans="1:8" ht="18" customHeight="1">
      <c r="A1120" s="582"/>
      <c r="B1120" s="582"/>
      <c r="C1120" s="582"/>
      <c r="D1120" s="582"/>
      <c r="E1120" s="582"/>
      <c r="F1120" s="582"/>
      <c r="G1120" s="582"/>
      <c r="H1120" s="582"/>
    </row>
    <row r="1121" spans="1:8" ht="18" customHeight="1">
      <c r="A1121" s="582"/>
      <c r="B1121" s="582"/>
      <c r="C1121" s="582"/>
      <c r="D1121" s="582"/>
      <c r="E1121" s="582"/>
      <c r="F1121" s="582"/>
      <c r="G1121" s="582"/>
      <c r="H1121" s="582"/>
    </row>
    <row r="1122" spans="1:8" ht="18" customHeight="1">
      <c r="A1122" s="582"/>
      <c r="B1122" s="582"/>
      <c r="C1122" s="582"/>
      <c r="D1122" s="582"/>
      <c r="E1122" s="582"/>
      <c r="F1122" s="582"/>
      <c r="G1122" s="582"/>
      <c r="H1122" s="582"/>
    </row>
    <row r="1123" spans="1:8" ht="18" customHeight="1">
      <c r="A1123" s="582"/>
      <c r="B1123" s="582"/>
      <c r="C1123" s="582"/>
      <c r="D1123" s="582"/>
      <c r="E1123" s="582"/>
      <c r="F1123" s="582"/>
      <c r="G1123" s="582"/>
      <c r="H1123" s="582"/>
    </row>
    <row r="1124" spans="1:8" ht="18" customHeight="1">
      <c r="A1124" s="582"/>
      <c r="B1124" s="582"/>
      <c r="C1124" s="582"/>
      <c r="D1124" s="582"/>
      <c r="E1124" s="582"/>
      <c r="F1124" s="582"/>
      <c r="G1124" s="582"/>
      <c r="H1124" s="582"/>
    </row>
    <row r="1125" spans="1:8" ht="18" customHeight="1">
      <c r="A1125" s="582"/>
      <c r="B1125" s="582"/>
      <c r="C1125" s="582"/>
      <c r="D1125" s="582"/>
      <c r="E1125" s="582"/>
      <c r="F1125" s="582"/>
      <c r="G1125" s="582"/>
      <c r="H1125" s="582"/>
    </row>
    <row r="1126" spans="1:8" ht="18" customHeight="1">
      <c r="A1126" s="582"/>
      <c r="B1126" s="582"/>
      <c r="C1126" s="582"/>
      <c r="D1126" s="582"/>
      <c r="E1126" s="582"/>
      <c r="F1126" s="582"/>
      <c r="G1126" s="582"/>
      <c r="H1126" s="582"/>
    </row>
    <row r="1127" spans="1:8" ht="18" customHeight="1">
      <c r="A1127" s="582"/>
      <c r="B1127" s="582"/>
      <c r="C1127" s="582"/>
      <c r="D1127" s="582"/>
      <c r="E1127" s="582"/>
      <c r="F1127" s="582"/>
      <c r="G1127" s="582"/>
      <c r="H1127" s="582"/>
    </row>
    <row r="1128" spans="1:8" ht="18" customHeight="1">
      <c r="A1128" s="582"/>
      <c r="B1128" s="582"/>
      <c r="C1128" s="582"/>
      <c r="D1128" s="582"/>
      <c r="E1128" s="582"/>
      <c r="F1128" s="582"/>
      <c r="G1128" s="582"/>
      <c r="H1128" s="582"/>
    </row>
    <row r="1129" spans="1:8" ht="18" customHeight="1">
      <c r="A1129" s="582"/>
      <c r="B1129" s="582"/>
      <c r="C1129" s="582"/>
      <c r="D1129" s="582"/>
      <c r="E1129" s="582"/>
      <c r="F1129" s="582"/>
      <c r="G1129" s="582"/>
      <c r="H1129" s="582"/>
    </row>
    <row r="1130" spans="1:8" ht="18" customHeight="1">
      <c r="A1130" s="582"/>
      <c r="B1130" s="582"/>
      <c r="C1130" s="582"/>
      <c r="D1130" s="582"/>
      <c r="E1130" s="582"/>
      <c r="F1130" s="582"/>
      <c r="G1130" s="582"/>
      <c r="H1130" s="582"/>
    </row>
    <row r="1131" spans="1:8" ht="18" customHeight="1">
      <c r="A1131" s="582"/>
      <c r="B1131" s="582"/>
      <c r="C1131" s="582"/>
      <c r="D1131" s="582"/>
      <c r="E1131" s="582"/>
      <c r="F1131" s="582"/>
      <c r="G1131" s="582"/>
      <c r="H1131" s="582"/>
    </row>
    <row r="1132" spans="1:8" ht="18" customHeight="1">
      <c r="A1132" s="582"/>
      <c r="B1132" s="582"/>
      <c r="C1132" s="582"/>
      <c r="D1132" s="582"/>
      <c r="E1132" s="582"/>
      <c r="F1132" s="582"/>
      <c r="G1132" s="582"/>
      <c r="H1132" s="582"/>
    </row>
    <row r="1133" spans="1:8" ht="18" customHeight="1">
      <c r="A1133" s="582"/>
      <c r="B1133" s="582"/>
      <c r="C1133" s="582"/>
      <c r="D1133" s="582"/>
      <c r="E1133" s="582"/>
      <c r="F1133" s="582"/>
      <c r="G1133" s="582"/>
      <c r="H1133" s="582"/>
    </row>
    <row r="1134" spans="1:8" ht="18" customHeight="1">
      <c r="A1134" s="582"/>
      <c r="B1134" s="582"/>
      <c r="C1134" s="582"/>
      <c r="D1134" s="582"/>
      <c r="E1134" s="582"/>
      <c r="F1134" s="582"/>
      <c r="G1134" s="582"/>
      <c r="H1134" s="582"/>
    </row>
    <row r="1135" spans="1:8" ht="18" customHeight="1">
      <c r="A1135" s="582"/>
      <c r="B1135" s="582"/>
      <c r="C1135" s="582"/>
      <c r="D1135" s="582"/>
      <c r="E1135" s="582"/>
      <c r="F1135" s="582"/>
      <c r="G1135" s="582"/>
      <c r="H1135" s="582"/>
    </row>
    <row r="1136" spans="1:8" ht="18" customHeight="1">
      <c r="A1136" s="582"/>
      <c r="B1136" s="582"/>
      <c r="C1136" s="582"/>
      <c r="D1136" s="582"/>
      <c r="E1136" s="582"/>
      <c r="F1136" s="582"/>
      <c r="G1136" s="582"/>
      <c r="H1136" s="582"/>
    </row>
    <row r="1137" spans="1:8" ht="18" customHeight="1">
      <c r="A1137" s="582"/>
      <c r="B1137" s="582"/>
      <c r="C1137" s="582"/>
      <c r="D1137" s="582"/>
      <c r="E1137" s="582"/>
      <c r="F1137" s="582"/>
      <c r="G1137" s="582"/>
      <c r="H1137" s="582"/>
    </row>
    <row r="1138" spans="1:8" ht="18" customHeight="1">
      <c r="A1138" s="582"/>
      <c r="B1138" s="582"/>
      <c r="C1138" s="582"/>
      <c r="D1138" s="582"/>
      <c r="E1138" s="582"/>
      <c r="F1138" s="582"/>
      <c r="G1138" s="582"/>
      <c r="H1138" s="582"/>
    </row>
    <row r="1139" spans="1:8" ht="18" customHeight="1">
      <c r="A1139" s="582"/>
      <c r="B1139" s="582"/>
      <c r="C1139" s="582"/>
      <c r="D1139" s="582"/>
      <c r="E1139" s="582"/>
      <c r="F1139" s="582"/>
      <c r="G1139" s="582"/>
      <c r="H1139" s="582"/>
    </row>
    <row r="1140" spans="1:8" ht="18" customHeight="1">
      <c r="A1140" s="582"/>
      <c r="B1140" s="582"/>
      <c r="C1140" s="582"/>
      <c r="D1140" s="582"/>
      <c r="E1140" s="582"/>
      <c r="F1140" s="582"/>
      <c r="G1140" s="582"/>
      <c r="H1140" s="582"/>
    </row>
    <row r="1141" spans="1:8" ht="18" customHeight="1">
      <c r="A1141" s="582"/>
      <c r="B1141" s="582"/>
      <c r="C1141" s="582"/>
      <c r="D1141" s="582"/>
      <c r="E1141" s="582"/>
      <c r="F1141" s="582"/>
      <c r="G1141" s="582"/>
      <c r="H1141" s="582"/>
    </row>
    <row r="1142" spans="1:8" ht="18" customHeight="1">
      <c r="A1142" s="582"/>
      <c r="B1142" s="582"/>
      <c r="C1142" s="582"/>
      <c r="D1142" s="582"/>
      <c r="E1142" s="582"/>
      <c r="F1142" s="582"/>
      <c r="G1142" s="582"/>
      <c r="H1142" s="582"/>
    </row>
    <row r="1143" spans="1:8" ht="18" customHeight="1">
      <c r="A1143" s="582"/>
      <c r="B1143" s="582"/>
      <c r="C1143" s="582"/>
      <c r="D1143" s="582"/>
      <c r="E1143" s="582"/>
      <c r="F1143" s="582"/>
      <c r="G1143" s="582"/>
      <c r="H1143" s="582"/>
    </row>
    <row r="1144" spans="1:8" ht="18" customHeight="1">
      <c r="A1144" s="582"/>
      <c r="B1144" s="582"/>
      <c r="C1144" s="582"/>
      <c r="D1144" s="582"/>
      <c r="E1144" s="582"/>
      <c r="F1144" s="582"/>
      <c r="G1144" s="582"/>
      <c r="H1144" s="582"/>
    </row>
    <row r="1145" spans="1:8" ht="18" customHeight="1">
      <c r="A1145" s="582"/>
      <c r="B1145" s="582"/>
      <c r="C1145" s="582"/>
      <c r="D1145" s="582"/>
      <c r="E1145" s="582"/>
      <c r="F1145" s="582"/>
      <c r="G1145" s="582"/>
      <c r="H1145" s="582"/>
    </row>
    <row r="1146" spans="1:8" ht="18" customHeight="1">
      <c r="A1146" s="582"/>
      <c r="B1146" s="582"/>
      <c r="C1146" s="582"/>
      <c r="D1146" s="582"/>
      <c r="E1146" s="582"/>
      <c r="F1146" s="582"/>
      <c r="G1146" s="582"/>
      <c r="H1146" s="582"/>
    </row>
    <row r="1147" spans="1:8" ht="18" customHeight="1">
      <c r="A1147" s="582"/>
      <c r="B1147" s="582"/>
      <c r="C1147" s="582"/>
      <c r="D1147" s="582"/>
      <c r="E1147" s="582"/>
      <c r="F1147" s="582"/>
      <c r="G1147" s="582"/>
      <c r="H1147" s="582"/>
    </row>
    <row r="1148" spans="1:8" ht="18" customHeight="1">
      <c r="A1148" s="582"/>
      <c r="B1148" s="582"/>
      <c r="C1148" s="582"/>
      <c r="D1148" s="582"/>
      <c r="E1148" s="582"/>
      <c r="F1148" s="582"/>
      <c r="G1148" s="582"/>
      <c r="H1148" s="582"/>
    </row>
    <row r="1149" spans="1:8" ht="18" customHeight="1">
      <c r="A1149" s="582"/>
      <c r="B1149" s="582"/>
      <c r="C1149" s="582"/>
      <c r="D1149" s="582"/>
      <c r="E1149" s="582"/>
      <c r="F1149" s="582"/>
      <c r="G1149" s="582"/>
      <c r="H1149" s="582"/>
    </row>
    <row r="1150" spans="1:8" ht="18" customHeight="1">
      <c r="A1150" s="582"/>
      <c r="B1150" s="582"/>
      <c r="C1150" s="582"/>
      <c r="D1150" s="582"/>
      <c r="E1150" s="582"/>
      <c r="F1150" s="582"/>
      <c r="G1150" s="582"/>
      <c r="H1150" s="582"/>
    </row>
    <row r="1151" spans="1:8" ht="18" customHeight="1">
      <c r="A1151" s="582"/>
      <c r="B1151" s="582"/>
      <c r="C1151" s="582"/>
      <c r="D1151" s="582"/>
      <c r="E1151" s="582"/>
      <c r="F1151" s="582"/>
      <c r="G1151" s="582"/>
      <c r="H1151" s="582"/>
    </row>
    <row r="1152" spans="1:8" ht="18" customHeight="1">
      <c r="A1152" s="582"/>
      <c r="B1152" s="582"/>
      <c r="C1152" s="582"/>
      <c r="D1152" s="582"/>
      <c r="E1152" s="582"/>
      <c r="F1152" s="582"/>
      <c r="G1152" s="582"/>
      <c r="H1152" s="582"/>
    </row>
    <row r="1153" spans="1:8" ht="18" customHeight="1">
      <c r="A1153" s="582"/>
      <c r="B1153" s="582"/>
      <c r="C1153" s="582"/>
      <c r="D1153" s="582"/>
      <c r="E1153" s="582"/>
      <c r="F1153" s="582"/>
      <c r="G1153" s="582"/>
      <c r="H1153" s="582"/>
    </row>
    <row r="1154" spans="1:8" ht="18" customHeight="1">
      <c r="A1154" s="582"/>
      <c r="B1154" s="582"/>
      <c r="C1154" s="582"/>
      <c r="D1154" s="582"/>
      <c r="E1154" s="582"/>
      <c r="F1154" s="582"/>
      <c r="G1154" s="582"/>
      <c r="H1154" s="582"/>
    </row>
    <row r="1155" spans="1:8" ht="18" customHeight="1">
      <c r="A1155" s="582"/>
      <c r="B1155" s="582"/>
      <c r="C1155" s="582"/>
      <c r="D1155" s="582"/>
      <c r="E1155" s="582"/>
      <c r="F1155" s="582"/>
      <c r="G1155" s="582"/>
      <c r="H1155" s="582"/>
    </row>
    <row r="1156" spans="1:8" ht="18" customHeight="1">
      <c r="A1156" s="582"/>
      <c r="B1156" s="582"/>
      <c r="C1156" s="582"/>
      <c r="D1156" s="582"/>
      <c r="E1156" s="582"/>
      <c r="F1156" s="582"/>
      <c r="G1156" s="582"/>
      <c r="H1156" s="582"/>
    </row>
    <row r="1157" spans="1:8" ht="18" customHeight="1">
      <c r="A1157" s="582"/>
      <c r="B1157" s="582"/>
      <c r="C1157" s="582"/>
      <c r="D1157" s="582"/>
      <c r="E1157" s="582"/>
      <c r="F1157" s="582"/>
      <c r="G1157" s="582"/>
      <c r="H1157" s="582"/>
    </row>
    <row r="1158" spans="1:8" ht="18" customHeight="1">
      <c r="A1158" s="582"/>
      <c r="B1158" s="582"/>
      <c r="C1158" s="582"/>
      <c r="D1158" s="582"/>
      <c r="E1158" s="582"/>
      <c r="F1158" s="582"/>
      <c r="G1158" s="582"/>
      <c r="H1158" s="582"/>
    </row>
    <row r="1159" spans="1:8" ht="18" customHeight="1">
      <c r="A1159" s="582"/>
      <c r="B1159" s="582"/>
      <c r="C1159" s="582"/>
      <c r="D1159" s="582"/>
      <c r="E1159" s="582"/>
      <c r="F1159" s="582"/>
      <c r="G1159" s="582"/>
      <c r="H1159" s="582"/>
    </row>
    <row r="1160" spans="1:8" ht="18" customHeight="1">
      <c r="A1160" s="582"/>
      <c r="B1160" s="582"/>
      <c r="C1160" s="582"/>
      <c r="D1160" s="582"/>
      <c r="E1160" s="582"/>
      <c r="F1160" s="582"/>
      <c r="G1160" s="582"/>
      <c r="H1160" s="582"/>
    </row>
    <row r="1161" spans="1:8" ht="18" customHeight="1">
      <c r="A1161" s="582"/>
      <c r="B1161" s="582"/>
      <c r="C1161" s="582"/>
      <c r="D1161" s="582"/>
      <c r="E1161" s="582"/>
      <c r="F1161" s="582"/>
      <c r="G1161" s="582"/>
      <c r="H1161" s="582"/>
    </row>
    <row r="1162" spans="1:8" ht="18" customHeight="1">
      <c r="A1162" s="582"/>
      <c r="B1162" s="582"/>
      <c r="C1162" s="582"/>
      <c r="D1162" s="582"/>
      <c r="E1162" s="582"/>
      <c r="F1162" s="582"/>
      <c r="G1162" s="582"/>
      <c r="H1162" s="582"/>
    </row>
    <row r="1163" spans="1:8" ht="18" customHeight="1">
      <c r="A1163" s="582"/>
      <c r="B1163" s="582"/>
      <c r="C1163" s="582"/>
      <c r="D1163" s="582"/>
      <c r="E1163" s="582"/>
      <c r="F1163" s="582"/>
      <c r="G1163" s="582"/>
      <c r="H1163" s="582"/>
    </row>
    <row r="1164" spans="1:8" ht="18" customHeight="1">
      <c r="A1164" s="582"/>
      <c r="B1164" s="582"/>
      <c r="C1164" s="582"/>
      <c r="D1164" s="582"/>
      <c r="E1164" s="582"/>
      <c r="F1164" s="582"/>
      <c r="G1164" s="582"/>
      <c r="H1164" s="582"/>
    </row>
    <row r="1165" spans="1:8" ht="18" customHeight="1">
      <c r="A1165" s="582"/>
      <c r="B1165" s="582"/>
      <c r="C1165" s="582"/>
      <c r="D1165" s="582"/>
      <c r="E1165" s="582"/>
      <c r="F1165" s="582"/>
      <c r="G1165" s="582"/>
      <c r="H1165" s="582"/>
    </row>
    <row r="1166" spans="1:8" ht="18" customHeight="1">
      <c r="A1166" s="582"/>
      <c r="B1166" s="582"/>
      <c r="C1166" s="582"/>
      <c r="D1166" s="582"/>
      <c r="E1166" s="582"/>
      <c r="F1166" s="582"/>
      <c r="G1166" s="582"/>
      <c r="H1166" s="582"/>
    </row>
    <row r="1167" spans="1:8" ht="18" customHeight="1">
      <c r="A1167" s="582"/>
      <c r="B1167" s="582"/>
      <c r="C1167" s="582"/>
      <c r="D1167" s="582"/>
      <c r="E1167" s="582"/>
      <c r="F1167" s="582"/>
      <c r="G1167" s="582"/>
      <c r="H1167" s="582"/>
    </row>
    <row r="1168" spans="1:8" ht="18" customHeight="1">
      <c r="A1168" s="582"/>
      <c r="B1168" s="582"/>
      <c r="C1168" s="582"/>
      <c r="D1168" s="582"/>
      <c r="E1168" s="582"/>
      <c r="F1168" s="582"/>
      <c r="G1168" s="582"/>
      <c r="H1168" s="582"/>
    </row>
    <row r="1169" spans="1:8" ht="18" customHeight="1">
      <c r="A1169" s="582"/>
      <c r="B1169" s="582"/>
      <c r="C1169" s="582"/>
      <c r="D1169" s="582"/>
      <c r="E1169" s="582"/>
      <c r="F1169" s="582"/>
      <c r="G1169" s="582"/>
      <c r="H1169" s="582"/>
    </row>
    <row r="1170" spans="1:8" ht="18" customHeight="1">
      <c r="A1170" s="582"/>
      <c r="B1170" s="582"/>
      <c r="C1170" s="582"/>
      <c r="D1170" s="582"/>
      <c r="E1170" s="582"/>
      <c r="F1170" s="582"/>
      <c r="G1170" s="582"/>
      <c r="H1170" s="582"/>
    </row>
    <row r="1171" spans="1:8" ht="18" customHeight="1">
      <c r="A1171" s="582"/>
      <c r="B1171" s="582"/>
      <c r="C1171" s="582"/>
      <c r="D1171" s="582"/>
      <c r="E1171" s="582"/>
      <c r="F1171" s="582"/>
      <c r="G1171" s="582"/>
      <c r="H1171" s="582"/>
    </row>
    <row r="1172" spans="1:8" ht="18" customHeight="1">
      <c r="A1172" s="582"/>
      <c r="B1172" s="582"/>
      <c r="C1172" s="582"/>
      <c r="D1172" s="582"/>
      <c r="E1172" s="582"/>
      <c r="F1172" s="582"/>
      <c r="G1172" s="582"/>
      <c r="H1172" s="582"/>
    </row>
    <row r="1173" spans="1:8" ht="18" customHeight="1">
      <c r="A1173" s="582"/>
      <c r="B1173" s="582"/>
      <c r="C1173" s="582"/>
      <c r="D1173" s="582"/>
      <c r="E1173" s="582"/>
      <c r="F1173" s="582"/>
      <c r="G1173" s="582"/>
      <c r="H1173" s="582"/>
    </row>
    <row r="1174" spans="1:8" ht="18" customHeight="1">
      <c r="A1174" s="582"/>
      <c r="B1174" s="582"/>
      <c r="C1174" s="582"/>
      <c r="D1174" s="582"/>
      <c r="E1174" s="582"/>
      <c r="F1174" s="582"/>
      <c r="G1174" s="582"/>
      <c r="H1174" s="582"/>
    </row>
    <row r="1175" spans="1:8" ht="18" customHeight="1">
      <c r="A1175" s="582"/>
      <c r="B1175" s="582"/>
      <c r="C1175" s="582"/>
      <c r="D1175" s="582"/>
      <c r="E1175" s="582"/>
      <c r="F1175" s="582"/>
      <c r="G1175" s="582"/>
      <c r="H1175" s="582"/>
    </row>
    <row r="1176" spans="1:8" ht="18" customHeight="1">
      <c r="A1176" s="582"/>
      <c r="B1176" s="582"/>
      <c r="C1176" s="582"/>
      <c r="D1176" s="582"/>
      <c r="E1176" s="582"/>
      <c r="F1176" s="582"/>
      <c r="G1176" s="582"/>
      <c r="H1176" s="582"/>
    </row>
    <row r="1177" spans="1:8" ht="18" customHeight="1">
      <c r="A1177" s="582"/>
      <c r="B1177" s="582"/>
      <c r="C1177" s="582"/>
      <c r="D1177" s="582"/>
      <c r="E1177" s="582"/>
      <c r="F1177" s="582"/>
      <c r="G1177" s="582"/>
      <c r="H1177" s="582"/>
    </row>
    <row r="1178" spans="1:8" ht="18" customHeight="1">
      <c r="A1178" s="582"/>
      <c r="B1178" s="582"/>
      <c r="C1178" s="582"/>
      <c r="D1178" s="582"/>
      <c r="E1178" s="582"/>
      <c r="F1178" s="582"/>
      <c r="G1178" s="582"/>
      <c r="H1178" s="582"/>
    </row>
    <row r="1179" spans="1:8" ht="18" customHeight="1">
      <c r="A1179" s="582"/>
      <c r="B1179" s="582"/>
      <c r="C1179" s="582"/>
      <c r="D1179" s="582"/>
      <c r="E1179" s="582"/>
      <c r="F1179" s="582"/>
      <c r="G1179" s="582"/>
      <c r="H1179" s="582"/>
    </row>
    <row r="1180" spans="1:8" ht="18" customHeight="1">
      <c r="A1180" s="582"/>
      <c r="B1180" s="582"/>
      <c r="C1180" s="582"/>
      <c r="D1180" s="582"/>
      <c r="E1180" s="582"/>
      <c r="F1180" s="582"/>
      <c r="G1180" s="582"/>
      <c r="H1180" s="582"/>
    </row>
    <row r="1181" spans="1:8" ht="18" customHeight="1">
      <c r="A1181" s="582"/>
      <c r="B1181" s="582"/>
      <c r="C1181" s="582"/>
      <c r="D1181" s="582"/>
      <c r="E1181" s="582"/>
      <c r="F1181" s="582"/>
      <c r="G1181" s="582"/>
      <c r="H1181" s="582"/>
    </row>
    <row r="1182" spans="1:8" ht="18" customHeight="1">
      <c r="A1182" s="582"/>
      <c r="B1182" s="582"/>
      <c r="C1182" s="582"/>
      <c r="D1182" s="582"/>
      <c r="E1182" s="582"/>
      <c r="F1182" s="582"/>
      <c r="G1182" s="582"/>
      <c r="H1182" s="582"/>
    </row>
    <row r="1183" spans="1:8" ht="18" customHeight="1">
      <c r="A1183" s="582"/>
      <c r="B1183" s="582"/>
      <c r="C1183" s="582"/>
      <c r="D1183" s="582"/>
      <c r="E1183" s="582"/>
      <c r="F1183" s="582"/>
      <c r="G1183" s="582"/>
      <c r="H1183" s="582"/>
    </row>
    <row r="1184" spans="1:8" ht="18" customHeight="1">
      <c r="A1184" s="582"/>
      <c r="B1184" s="582"/>
      <c r="C1184" s="582"/>
      <c r="D1184" s="582"/>
      <c r="E1184" s="582"/>
      <c r="F1184" s="582"/>
      <c r="G1184" s="582"/>
      <c r="H1184" s="582"/>
    </row>
    <row r="1185" spans="1:8" ht="18" customHeight="1">
      <c r="A1185" s="582"/>
      <c r="B1185" s="582"/>
      <c r="C1185" s="582"/>
      <c r="D1185" s="582"/>
      <c r="E1185" s="582"/>
      <c r="F1185" s="582"/>
      <c r="G1185" s="582"/>
      <c r="H1185" s="582"/>
    </row>
    <row r="1186" spans="1:8" ht="18" customHeight="1">
      <c r="A1186" s="582"/>
      <c r="B1186" s="582"/>
      <c r="C1186" s="582"/>
      <c r="D1186" s="582"/>
      <c r="E1186" s="582"/>
      <c r="F1186" s="582"/>
      <c r="G1186" s="582"/>
      <c r="H1186" s="582"/>
    </row>
    <row r="1187" spans="1:8" ht="18" customHeight="1">
      <c r="A1187" s="582"/>
      <c r="B1187" s="582"/>
      <c r="C1187" s="582"/>
      <c r="D1187" s="582"/>
      <c r="E1187" s="582"/>
      <c r="F1187" s="582"/>
      <c r="G1187" s="582"/>
      <c r="H1187" s="582"/>
    </row>
    <row r="1188" spans="1:8" ht="18" customHeight="1">
      <c r="A1188" s="582"/>
      <c r="B1188" s="582"/>
      <c r="C1188" s="582"/>
      <c r="D1188" s="582"/>
      <c r="E1188" s="582"/>
      <c r="F1188" s="582"/>
      <c r="G1188" s="582"/>
      <c r="H1188" s="582"/>
    </row>
    <row r="1189" spans="1:8" ht="18" customHeight="1">
      <c r="A1189" s="582"/>
      <c r="B1189" s="582"/>
      <c r="C1189" s="582"/>
      <c r="D1189" s="582"/>
      <c r="E1189" s="582"/>
      <c r="F1189" s="582"/>
      <c r="G1189" s="582"/>
      <c r="H1189" s="582"/>
    </row>
    <row r="1190" spans="1:8" ht="18" customHeight="1">
      <c r="A1190" s="582"/>
      <c r="B1190" s="582"/>
      <c r="C1190" s="582"/>
      <c r="D1190" s="582"/>
      <c r="E1190" s="582"/>
      <c r="F1190" s="582"/>
      <c r="G1190" s="582"/>
      <c r="H1190" s="582"/>
    </row>
    <row r="1191" spans="1:8" ht="18" customHeight="1">
      <c r="A1191" s="582"/>
      <c r="B1191" s="582"/>
      <c r="C1191" s="582"/>
      <c r="D1191" s="582"/>
      <c r="E1191" s="582"/>
      <c r="F1191" s="582"/>
      <c r="G1191" s="582"/>
      <c r="H1191" s="582"/>
    </row>
    <row r="1192" spans="1:8" ht="18" customHeight="1">
      <c r="A1192" s="582"/>
      <c r="B1192" s="582"/>
      <c r="C1192" s="582"/>
      <c r="D1192" s="582"/>
      <c r="E1192" s="582"/>
      <c r="F1192" s="582"/>
      <c r="G1192" s="582"/>
      <c r="H1192" s="582"/>
    </row>
    <row r="1193" spans="1:8" ht="18" customHeight="1">
      <c r="A1193" s="582"/>
      <c r="B1193" s="582"/>
      <c r="C1193" s="582"/>
      <c r="D1193" s="582"/>
      <c r="E1193" s="582"/>
      <c r="F1193" s="582"/>
      <c r="G1193" s="582"/>
      <c r="H1193" s="582"/>
    </row>
    <row r="1194" spans="1:8" ht="18" customHeight="1">
      <c r="A1194" s="582"/>
      <c r="B1194" s="582"/>
      <c r="C1194" s="582"/>
      <c r="D1194" s="582"/>
      <c r="E1194" s="582"/>
      <c r="F1194" s="582"/>
      <c r="G1194" s="582"/>
      <c r="H1194" s="582"/>
    </row>
    <row r="1195" spans="1:8" ht="18" customHeight="1">
      <c r="A1195" s="582"/>
      <c r="B1195" s="582"/>
      <c r="C1195" s="582"/>
      <c r="D1195" s="582"/>
      <c r="E1195" s="582"/>
      <c r="F1195" s="582"/>
      <c r="G1195" s="582"/>
      <c r="H1195" s="582"/>
    </row>
    <row r="1196" spans="1:8" ht="18" customHeight="1">
      <c r="A1196" s="582"/>
      <c r="B1196" s="582"/>
      <c r="C1196" s="582"/>
      <c r="D1196" s="582"/>
      <c r="E1196" s="582"/>
      <c r="F1196" s="582"/>
      <c r="G1196" s="582"/>
      <c r="H1196" s="582"/>
    </row>
    <row r="1197" spans="1:8" ht="18" customHeight="1">
      <c r="A1197" s="582"/>
      <c r="B1197" s="582"/>
      <c r="C1197" s="582"/>
      <c r="D1197" s="582"/>
      <c r="E1197" s="582"/>
      <c r="F1197" s="582"/>
      <c r="G1197" s="582"/>
      <c r="H1197" s="582"/>
    </row>
    <row r="1198" spans="1:8" ht="18" customHeight="1">
      <c r="A1198" s="582"/>
      <c r="B1198" s="582"/>
      <c r="C1198" s="582"/>
      <c r="D1198" s="582"/>
      <c r="E1198" s="582"/>
      <c r="F1198" s="582"/>
      <c r="G1198" s="582"/>
      <c r="H1198" s="582"/>
    </row>
    <row r="1199" spans="1:8" ht="18" customHeight="1">
      <c r="A1199" s="582"/>
      <c r="B1199" s="582"/>
      <c r="C1199" s="582"/>
      <c r="D1199" s="582"/>
      <c r="E1199" s="582"/>
      <c r="F1199" s="582"/>
      <c r="G1199" s="582"/>
      <c r="H1199" s="582"/>
    </row>
    <row r="1200" spans="1:8" ht="18" customHeight="1">
      <c r="A1200" s="582"/>
      <c r="B1200" s="582"/>
      <c r="C1200" s="582"/>
      <c r="D1200" s="582"/>
      <c r="E1200" s="582"/>
      <c r="F1200" s="582"/>
      <c r="G1200" s="582"/>
      <c r="H1200" s="582"/>
    </row>
    <row r="1201" spans="1:8" ht="18" customHeight="1">
      <c r="A1201" s="582"/>
      <c r="B1201" s="582"/>
      <c r="C1201" s="582"/>
      <c r="D1201" s="582"/>
      <c r="E1201" s="582"/>
      <c r="F1201" s="582"/>
      <c r="G1201" s="582"/>
      <c r="H1201" s="582"/>
    </row>
    <row r="1202" spans="1:8" ht="18" customHeight="1">
      <c r="A1202" s="582"/>
      <c r="B1202" s="582"/>
      <c r="C1202" s="582"/>
      <c r="D1202" s="582"/>
      <c r="E1202" s="582"/>
      <c r="F1202" s="582"/>
      <c r="G1202" s="582"/>
      <c r="H1202" s="582"/>
    </row>
    <row r="1203" spans="1:8" ht="18" customHeight="1">
      <c r="A1203" s="582"/>
      <c r="B1203" s="582"/>
      <c r="C1203" s="582"/>
      <c r="D1203" s="582"/>
      <c r="E1203" s="582"/>
      <c r="F1203" s="582"/>
      <c r="G1203" s="582"/>
      <c r="H1203" s="582"/>
    </row>
    <row r="1204" spans="1:8" ht="18" customHeight="1">
      <c r="A1204" s="582"/>
      <c r="B1204" s="582"/>
      <c r="C1204" s="582"/>
      <c r="D1204" s="582"/>
      <c r="E1204" s="582"/>
      <c r="F1204" s="582"/>
      <c r="G1204" s="582"/>
      <c r="H1204" s="582"/>
    </row>
    <row r="1205" spans="1:8" ht="18" customHeight="1">
      <c r="A1205" s="582"/>
      <c r="B1205" s="582"/>
      <c r="C1205" s="582"/>
      <c r="D1205" s="582"/>
      <c r="E1205" s="582"/>
      <c r="F1205" s="582"/>
      <c r="G1205" s="582"/>
      <c r="H1205" s="582"/>
    </row>
    <row r="1206" spans="1:8" ht="18" customHeight="1">
      <c r="A1206" s="582"/>
      <c r="B1206" s="582"/>
      <c r="C1206" s="582"/>
      <c r="D1206" s="582"/>
      <c r="E1206" s="582"/>
      <c r="F1206" s="582"/>
      <c r="G1206" s="582"/>
      <c r="H1206" s="582"/>
    </row>
    <row r="1207" spans="1:8" ht="18" customHeight="1">
      <c r="A1207" s="582"/>
      <c r="B1207" s="582"/>
      <c r="C1207" s="582"/>
      <c r="D1207" s="582"/>
      <c r="E1207" s="582"/>
      <c r="F1207" s="582"/>
      <c r="G1207" s="582"/>
      <c r="H1207" s="582"/>
    </row>
    <row r="1208" spans="1:8" ht="18" customHeight="1">
      <c r="A1208" s="582"/>
      <c r="B1208" s="582"/>
      <c r="C1208" s="582"/>
      <c r="D1208" s="582"/>
      <c r="E1208" s="582"/>
      <c r="F1208" s="582"/>
      <c r="G1208" s="582"/>
      <c r="H1208" s="582"/>
    </row>
    <row r="1209" spans="1:8" ht="18" customHeight="1">
      <c r="A1209" s="582"/>
      <c r="B1209" s="582"/>
      <c r="C1209" s="582"/>
      <c r="D1209" s="582"/>
      <c r="E1209" s="582"/>
      <c r="F1209" s="582"/>
      <c r="G1209" s="582"/>
      <c r="H1209" s="582"/>
    </row>
    <row r="1210" spans="1:8" ht="18" customHeight="1">
      <c r="A1210" s="582"/>
      <c r="B1210" s="582"/>
      <c r="C1210" s="582"/>
      <c r="D1210" s="582"/>
      <c r="E1210" s="582"/>
      <c r="F1210" s="582"/>
      <c r="G1210" s="582"/>
      <c r="H1210" s="582"/>
    </row>
    <row r="1211" spans="1:8" ht="18" customHeight="1">
      <c r="A1211" s="582"/>
      <c r="B1211" s="582"/>
      <c r="C1211" s="582"/>
      <c r="D1211" s="582"/>
      <c r="E1211" s="582"/>
      <c r="F1211" s="582"/>
      <c r="G1211" s="582"/>
      <c r="H1211" s="582"/>
    </row>
    <row r="1212" spans="1:8" ht="18" customHeight="1">
      <c r="A1212" s="582"/>
      <c r="B1212" s="582"/>
      <c r="C1212" s="582"/>
      <c r="D1212" s="582"/>
      <c r="E1212" s="582"/>
      <c r="F1212" s="582"/>
      <c r="G1212" s="582"/>
      <c r="H1212" s="582"/>
    </row>
    <row r="1213" spans="1:8" ht="18" customHeight="1">
      <c r="A1213" s="582"/>
      <c r="B1213" s="582"/>
      <c r="C1213" s="582"/>
      <c r="D1213" s="582"/>
      <c r="E1213" s="582"/>
      <c r="F1213" s="582"/>
      <c r="G1213" s="582"/>
      <c r="H1213" s="582"/>
    </row>
    <row r="1214" spans="1:8" ht="18" customHeight="1">
      <c r="A1214" s="582"/>
      <c r="B1214" s="582"/>
      <c r="C1214" s="582"/>
      <c r="D1214" s="582"/>
      <c r="E1214" s="582"/>
      <c r="F1214" s="582"/>
      <c r="G1214" s="582"/>
      <c r="H1214" s="582"/>
    </row>
    <row r="1215" spans="1:8" ht="18" customHeight="1">
      <c r="A1215" s="582"/>
      <c r="B1215" s="582"/>
      <c r="C1215" s="582"/>
      <c r="D1215" s="582"/>
      <c r="E1215" s="582"/>
      <c r="F1215" s="582"/>
      <c r="G1215" s="582"/>
      <c r="H1215" s="582"/>
    </row>
    <row r="1216" spans="1:8" ht="18" customHeight="1">
      <c r="A1216" s="582"/>
      <c r="B1216" s="582"/>
      <c r="C1216" s="582"/>
      <c r="D1216" s="582"/>
      <c r="E1216" s="582"/>
      <c r="F1216" s="582"/>
      <c r="G1216" s="582"/>
      <c r="H1216" s="582"/>
    </row>
    <row r="1217" spans="1:8" ht="18" customHeight="1">
      <c r="A1217" s="582"/>
      <c r="B1217" s="582"/>
      <c r="C1217" s="582"/>
      <c r="D1217" s="582"/>
      <c r="E1217" s="582"/>
      <c r="F1217" s="582"/>
      <c r="G1217" s="582"/>
      <c r="H1217" s="582"/>
    </row>
    <row r="1218" spans="1:8" ht="18" customHeight="1">
      <c r="A1218" s="582"/>
      <c r="B1218" s="582"/>
      <c r="C1218" s="582"/>
      <c r="D1218" s="582"/>
      <c r="E1218" s="582"/>
      <c r="F1218" s="582"/>
      <c r="G1218" s="582"/>
      <c r="H1218" s="582"/>
    </row>
    <row r="1219" spans="1:8" ht="18" customHeight="1">
      <c r="A1219" s="582"/>
      <c r="B1219" s="582"/>
      <c r="C1219" s="582"/>
      <c r="D1219" s="582"/>
      <c r="E1219" s="582"/>
      <c r="F1219" s="582"/>
      <c r="G1219" s="582"/>
      <c r="H1219" s="582"/>
    </row>
    <row r="1220" spans="1:8" ht="18" customHeight="1">
      <c r="A1220" s="582"/>
      <c r="B1220" s="582"/>
      <c r="C1220" s="582"/>
      <c r="D1220" s="582"/>
      <c r="E1220" s="582"/>
      <c r="F1220" s="582"/>
      <c r="G1220" s="582"/>
      <c r="H1220" s="582"/>
    </row>
    <row r="1221" spans="1:8" ht="18" customHeight="1">
      <c r="A1221" s="582"/>
      <c r="B1221" s="582"/>
      <c r="C1221" s="582"/>
      <c r="D1221" s="582"/>
      <c r="E1221" s="582"/>
      <c r="F1221" s="582"/>
      <c r="G1221" s="582"/>
      <c r="H1221" s="582"/>
    </row>
    <row r="1222" spans="1:8" ht="18" customHeight="1">
      <c r="A1222" s="582"/>
      <c r="B1222" s="582"/>
      <c r="C1222" s="582"/>
      <c r="D1222" s="582"/>
      <c r="E1222" s="582"/>
      <c r="F1222" s="582"/>
      <c r="G1222" s="582"/>
      <c r="H1222" s="582"/>
    </row>
    <row r="1223" spans="1:8" ht="18" customHeight="1">
      <c r="A1223" s="582"/>
      <c r="B1223" s="582"/>
      <c r="C1223" s="582"/>
      <c r="D1223" s="582"/>
      <c r="E1223" s="582"/>
      <c r="F1223" s="582"/>
      <c r="G1223" s="582"/>
      <c r="H1223" s="582"/>
    </row>
    <row r="1224" spans="1:8" ht="18" customHeight="1">
      <c r="A1224" s="582"/>
      <c r="B1224" s="582"/>
      <c r="C1224" s="582"/>
      <c r="D1224" s="582"/>
      <c r="E1224" s="582"/>
      <c r="F1224" s="582"/>
      <c r="G1224" s="582"/>
      <c r="H1224" s="582"/>
    </row>
    <row r="1225" spans="1:8" ht="18" customHeight="1">
      <c r="A1225" s="582"/>
      <c r="B1225" s="582"/>
      <c r="C1225" s="582"/>
      <c r="D1225" s="582"/>
      <c r="E1225" s="582"/>
      <c r="F1225" s="582"/>
      <c r="G1225" s="582"/>
      <c r="H1225" s="582"/>
    </row>
    <row r="1226" spans="1:8" ht="18" customHeight="1">
      <c r="A1226" s="582"/>
      <c r="B1226" s="582"/>
      <c r="C1226" s="582"/>
      <c r="D1226" s="582"/>
      <c r="E1226" s="582"/>
      <c r="F1226" s="582"/>
      <c r="G1226" s="582"/>
      <c r="H1226" s="582"/>
    </row>
    <row r="1227" spans="1:8" ht="18" customHeight="1">
      <c r="A1227" s="582"/>
      <c r="B1227" s="582"/>
      <c r="C1227" s="582"/>
      <c r="D1227" s="582"/>
      <c r="E1227" s="582"/>
      <c r="F1227" s="582"/>
      <c r="G1227" s="582"/>
      <c r="H1227" s="582"/>
    </row>
    <row r="1228" spans="1:8" ht="18" customHeight="1">
      <c r="A1228" s="582"/>
      <c r="B1228" s="582"/>
      <c r="C1228" s="582"/>
      <c r="D1228" s="582"/>
      <c r="E1228" s="582"/>
      <c r="F1228" s="582"/>
      <c r="G1228" s="582"/>
      <c r="H1228" s="582"/>
    </row>
    <row r="1229" spans="1:8" ht="18" customHeight="1">
      <c r="A1229" s="582"/>
      <c r="B1229" s="582"/>
      <c r="C1229" s="582"/>
      <c r="D1229" s="582"/>
      <c r="E1229" s="582"/>
      <c r="F1229" s="582"/>
      <c r="G1229" s="582"/>
      <c r="H1229" s="582"/>
    </row>
    <row r="1230" spans="1:8" ht="18" customHeight="1">
      <c r="A1230" s="582"/>
      <c r="B1230" s="582"/>
      <c r="C1230" s="582"/>
      <c r="D1230" s="582"/>
      <c r="E1230" s="582"/>
      <c r="F1230" s="582"/>
      <c r="G1230" s="582"/>
      <c r="H1230" s="582"/>
    </row>
    <row r="1231" spans="1:8" ht="18" customHeight="1">
      <c r="A1231" s="582"/>
      <c r="B1231" s="582"/>
      <c r="C1231" s="582"/>
      <c r="D1231" s="582"/>
      <c r="E1231" s="582"/>
      <c r="F1231" s="582"/>
      <c r="G1231" s="582"/>
      <c r="H1231" s="582"/>
    </row>
    <row r="1232" spans="1:8" ht="18" customHeight="1">
      <c r="A1232" s="582"/>
      <c r="B1232" s="582"/>
      <c r="C1232" s="582"/>
      <c r="D1232" s="582"/>
      <c r="E1232" s="582"/>
      <c r="F1232" s="582"/>
      <c r="G1232" s="582"/>
      <c r="H1232" s="582"/>
    </row>
    <row r="1233" spans="1:8" ht="18" customHeight="1">
      <c r="A1233" s="582"/>
      <c r="B1233" s="582"/>
      <c r="C1233" s="582"/>
      <c r="D1233" s="582"/>
      <c r="E1233" s="582"/>
      <c r="F1233" s="582"/>
      <c r="G1233" s="582"/>
      <c r="H1233" s="582"/>
    </row>
    <row r="1234" spans="1:8" ht="18" customHeight="1">
      <c r="A1234" s="582"/>
      <c r="B1234" s="582"/>
      <c r="C1234" s="582"/>
      <c r="D1234" s="582"/>
      <c r="E1234" s="582"/>
      <c r="F1234" s="582"/>
      <c r="G1234" s="582"/>
      <c r="H1234" s="582"/>
    </row>
    <row r="1235" spans="1:8" ht="18" customHeight="1">
      <c r="A1235" s="582"/>
      <c r="B1235" s="582"/>
      <c r="C1235" s="582"/>
      <c r="D1235" s="582"/>
      <c r="E1235" s="582"/>
      <c r="F1235" s="582"/>
      <c r="G1235" s="582"/>
      <c r="H1235" s="582"/>
    </row>
    <row r="1236" spans="1:8" ht="18" customHeight="1">
      <c r="A1236" s="582"/>
      <c r="B1236" s="582"/>
      <c r="C1236" s="582"/>
      <c r="D1236" s="582"/>
      <c r="E1236" s="582"/>
      <c r="F1236" s="582"/>
      <c r="G1236" s="582"/>
      <c r="H1236" s="582"/>
    </row>
    <row r="1237" spans="1:8" ht="18" customHeight="1">
      <c r="A1237" s="582"/>
      <c r="B1237" s="582"/>
      <c r="C1237" s="582"/>
      <c r="D1237" s="582"/>
      <c r="E1237" s="582"/>
      <c r="F1237" s="582"/>
      <c r="G1237" s="582"/>
      <c r="H1237" s="582"/>
    </row>
    <row r="1238" spans="1:8" ht="18" customHeight="1">
      <c r="A1238" s="582"/>
      <c r="B1238" s="582"/>
      <c r="C1238" s="582"/>
      <c r="D1238" s="582"/>
      <c r="E1238" s="582"/>
      <c r="F1238" s="582"/>
      <c r="G1238" s="582"/>
      <c r="H1238" s="582"/>
    </row>
    <row r="1239" spans="1:8" ht="18" customHeight="1">
      <c r="A1239" s="582"/>
      <c r="B1239" s="582"/>
      <c r="C1239" s="582"/>
      <c r="D1239" s="582"/>
      <c r="E1239" s="582"/>
      <c r="F1239" s="582"/>
      <c r="G1239" s="582"/>
      <c r="H1239" s="582"/>
    </row>
    <row r="1240" spans="1:8" ht="18" customHeight="1">
      <c r="A1240" s="582"/>
      <c r="B1240" s="582"/>
      <c r="C1240" s="582"/>
      <c r="D1240" s="582"/>
      <c r="E1240" s="582"/>
      <c r="F1240" s="582"/>
      <c r="G1240" s="582"/>
      <c r="H1240" s="582"/>
    </row>
    <row r="1241" spans="1:8" ht="18" customHeight="1">
      <c r="A1241" s="582"/>
      <c r="B1241" s="582"/>
      <c r="C1241" s="582"/>
      <c r="D1241" s="582"/>
      <c r="E1241" s="582"/>
      <c r="F1241" s="582"/>
      <c r="G1241" s="582"/>
      <c r="H1241" s="582"/>
    </row>
    <row r="1242" spans="1:8" ht="18" customHeight="1">
      <c r="A1242" s="582"/>
      <c r="B1242" s="582"/>
      <c r="C1242" s="582"/>
      <c r="D1242" s="582"/>
      <c r="E1242" s="582"/>
      <c r="F1242" s="582"/>
      <c r="G1242" s="582"/>
      <c r="H1242" s="582"/>
    </row>
    <row r="1243" spans="1:8" ht="18" customHeight="1">
      <c r="A1243" s="582"/>
      <c r="B1243" s="582"/>
      <c r="C1243" s="582"/>
      <c r="D1243" s="582"/>
      <c r="E1243" s="582"/>
      <c r="F1243" s="582"/>
      <c r="G1243" s="582"/>
      <c r="H1243" s="582"/>
    </row>
    <row r="1244" spans="1:8" ht="18" customHeight="1">
      <c r="A1244" s="582"/>
      <c r="B1244" s="582"/>
      <c r="C1244" s="582"/>
      <c r="D1244" s="582"/>
      <c r="E1244" s="582"/>
      <c r="F1244" s="582"/>
      <c r="G1244" s="582"/>
      <c r="H1244" s="582"/>
    </row>
    <row r="1245" spans="1:8" ht="18" customHeight="1">
      <c r="A1245" s="582"/>
      <c r="B1245" s="582"/>
      <c r="C1245" s="582"/>
      <c r="D1245" s="582"/>
      <c r="E1245" s="582"/>
      <c r="F1245" s="582"/>
      <c r="G1245" s="582"/>
      <c r="H1245" s="582"/>
    </row>
    <row r="1246" spans="1:8" ht="18" customHeight="1">
      <c r="A1246" s="582"/>
      <c r="B1246" s="582"/>
      <c r="C1246" s="582"/>
      <c r="D1246" s="582"/>
      <c r="E1246" s="582"/>
      <c r="F1246" s="582"/>
      <c r="G1246" s="582"/>
      <c r="H1246" s="582"/>
    </row>
    <row r="1247" spans="1:8" ht="18" customHeight="1">
      <c r="A1247" s="582"/>
      <c r="B1247" s="582"/>
      <c r="C1247" s="582"/>
      <c r="D1247" s="582"/>
      <c r="E1247" s="582"/>
      <c r="F1247" s="582"/>
      <c r="G1247" s="582"/>
      <c r="H1247" s="582"/>
    </row>
    <row r="1248" spans="1:8" ht="18" customHeight="1">
      <c r="A1248" s="582"/>
      <c r="B1248" s="582"/>
      <c r="C1248" s="582"/>
      <c r="D1248" s="582"/>
      <c r="E1248" s="582"/>
      <c r="F1248" s="582"/>
      <c r="G1248" s="582"/>
      <c r="H1248" s="582"/>
    </row>
    <row r="1249" spans="1:8" ht="18" customHeight="1">
      <c r="A1249" s="582"/>
      <c r="B1249" s="582"/>
      <c r="C1249" s="582"/>
      <c r="D1249" s="582"/>
      <c r="E1249" s="582"/>
      <c r="F1249" s="582"/>
      <c r="G1249" s="582"/>
      <c r="H1249" s="582"/>
    </row>
    <row r="1250" spans="1:8" ht="18" customHeight="1">
      <c r="A1250" s="582"/>
      <c r="B1250" s="582"/>
      <c r="C1250" s="582"/>
      <c r="D1250" s="582"/>
      <c r="E1250" s="582"/>
      <c r="F1250" s="582"/>
      <c r="G1250" s="582"/>
      <c r="H1250" s="582"/>
    </row>
    <row r="1251" spans="1:8" ht="18" customHeight="1">
      <c r="A1251" s="582"/>
      <c r="B1251" s="582"/>
      <c r="C1251" s="582"/>
      <c r="D1251" s="582"/>
      <c r="E1251" s="582"/>
      <c r="F1251" s="582"/>
      <c r="G1251" s="582"/>
      <c r="H1251" s="582"/>
    </row>
    <row r="1252" spans="1:8" ht="18" customHeight="1">
      <c r="A1252" s="582"/>
      <c r="B1252" s="582"/>
      <c r="C1252" s="582"/>
      <c r="D1252" s="582"/>
      <c r="E1252" s="582"/>
      <c r="F1252" s="582"/>
      <c r="G1252" s="582"/>
      <c r="H1252" s="582"/>
    </row>
    <row r="1253" spans="1:8" ht="18" customHeight="1">
      <c r="A1253" s="582"/>
      <c r="B1253" s="582"/>
      <c r="C1253" s="582"/>
      <c r="D1253" s="582"/>
      <c r="E1253" s="582"/>
      <c r="F1253" s="582"/>
      <c r="G1253" s="582"/>
      <c r="H1253" s="582"/>
    </row>
    <row r="1254" spans="1:8" ht="18" customHeight="1">
      <c r="A1254" s="582"/>
      <c r="B1254" s="582"/>
      <c r="C1254" s="582"/>
      <c r="D1254" s="582"/>
      <c r="E1254" s="582"/>
      <c r="F1254" s="582"/>
      <c r="G1254" s="582"/>
      <c r="H1254" s="582"/>
    </row>
    <row r="1255" spans="1:8" ht="18" customHeight="1">
      <c r="A1255" s="582"/>
      <c r="B1255" s="582"/>
      <c r="C1255" s="582"/>
      <c r="D1255" s="582"/>
      <c r="E1255" s="582"/>
      <c r="F1255" s="582"/>
      <c r="G1255" s="582"/>
      <c r="H1255" s="582"/>
    </row>
    <row r="1256" spans="1:8" ht="18" customHeight="1">
      <c r="A1256" s="582"/>
      <c r="B1256" s="582"/>
      <c r="C1256" s="582"/>
      <c r="D1256" s="582"/>
      <c r="E1256" s="582"/>
      <c r="F1256" s="582"/>
      <c r="G1256" s="582"/>
      <c r="H1256" s="582"/>
    </row>
    <row r="1257" spans="1:8" ht="18" customHeight="1">
      <c r="A1257" s="582"/>
      <c r="B1257" s="582"/>
      <c r="C1257" s="582"/>
      <c r="D1257" s="582"/>
      <c r="E1257" s="582"/>
      <c r="F1257" s="582"/>
      <c r="G1257" s="582"/>
      <c r="H1257" s="582"/>
    </row>
    <row r="1258" spans="1:8" ht="18" customHeight="1">
      <c r="A1258" s="582"/>
      <c r="B1258" s="582"/>
      <c r="C1258" s="582"/>
      <c r="D1258" s="582"/>
      <c r="E1258" s="582"/>
      <c r="F1258" s="582"/>
      <c r="G1258" s="582"/>
      <c r="H1258" s="582"/>
    </row>
    <row r="1259" spans="1:8" ht="18" customHeight="1">
      <c r="A1259" s="582"/>
      <c r="B1259" s="582"/>
      <c r="C1259" s="582"/>
      <c r="D1259" s="582"/>
      <c r="E1259" s="582"/>
      <c r="F1259" s="582"/>
      <c r="G1259" s="582"/>
      <c r="H1259" s="582"/>
    </row>
    <row r="1260" spans="1:8" ht="18" customHeight="1">
      <c r="A1260" s="582"/>
      <c r="B1260" s="582"/>
      <c r="C1260" s="582"/>
      <c r="D1260" s="582"/>
      <c r="E1260" s="582"/>
      <c r="F1260" s="582"/>
      <c r="G1260" s="582"/>
      <c r="H1260" s="582"/>
    </row>
    <row r="1261" spans="1:8" ht="18" customHeight="1">
      <c r="A1261" s="582"/>
      <c r="B1261" s="582"/>
      <c r="C1261" s="582"/>
      <c r="D1261" s="582"/>
      <c r="E1261" s="582"/>
      <c r="F1261" s="582"/>
      <c r="G1261" s="582"/>
      <c r="H1261" s="582"/>
    </row>
    <row r="1262" spans="1:8" ht="18" customHeight="1">
      <c r="A1262" s="582"/>
      <c r="B1262" s="582"/>
      <c r="C1262" s="582"/>
      <c r="D1262" s="582"/>
      <c r="E1262" s="582"/>
      <c r="F1262" s="582"/>
      <c r="G1262" s="582"/>
      <c r="H1262" s="582"/>
    </row>
    <row r="1263" spans="1:8" ht="18" customHeight="1">
      <c r="A1263" s="582"/>
      <c r="B1263" s="582"/>
      <c r="C1263" s="582"/>
      <c r="D1263" s="582"/>
      <c r="E1263" s="582"/>
      <c r="F1263" s="582"/>
      <c r="G1263" s="582"/>
      <c r="H1263" s="582"/>
    </row>
    <row r="1264" spans="1:8" ht="18" customHeight="1">
      <c r="A1264" s="582"/>
      <c r="B1264" s="582"/>
      <c r="C1264" s="582"/>
      <c r="D1264" s="582"/>
      <c r="E1264" s="582"/>
      <c r="F1264" s="582"/>
      <c r="G1264" s="582"/>
      <c r="H1264" s="582"/>
    </row>
    <row r="1265" spans="1:8" ht="18" customHeight="1">
      <c r="A1265" s="582"/>
      <c r="B1265" s="582"/>
      <c r="C1265" s="582"/>
      <c r="D1265" s="582"/>
      <c r="E1265" s="582"/>
      <c r="F1265" s="582"/>
      <c r="G1265" s="582"/>
      <c r="H1265" s="582"/>
    </row>
    <row r="1266" spans="1:8" ht="18" customHeight="1">
      <c r="A1266" s="582"/>
      <c r="B1266" s="582"/>
      <c r="C1266" s="582"/>
      <c r="D1266" s="582"/>
      <c r="E1266" s="582"/>
      <c r="F1266" s="582"/>
      <c r="G1266" s="582"/>
      <c r="H1266" s="582"/>
    </row>
    <row r="1267" spans="1:8" ht="18" customHeight="1">
      <c r="A1267" s="582"/>
      <c r="B1267" s="582"/>
      <c r="C1267" s="582"/>
      <c r="D1267" s="582"/>
      <c r="E1267" s="582"/>
      <c r="F1267" s="582"/>
      <c r="G1267" s="582"/>
      <c r="H1267" s="582"/>
    </row>
    <row r="1268" spans="1:8" ht="18" customHeight="1">
      <c r="A1268" s="582"/>
      <c r="B1268" s="582"/>
      <c r="C1268" s="582"/>
      <c r="D1268" s="582"/>
      <c r="E1268" s="582"/>
      <c r="F1268" s="582"/>
      <c r="G1268" s="582"/>
      <c r="H1268" s="582"/>
    </row>
    <row r="1269" spans="1:8" ht="18" customHeight="1">
      <c r="A1269" s="582"/>
      <c r="B1269" s="582"/>
      <c r="C1269" s="582"/>
      <c r="D1269" s="582"/>
      <c r="E1269" s="582"/>
      <c r="F1269" s="582"/>
      <c r="G1269" s="582"/>
      <c r="H1269" s="582"/>
    </row>
    <row r="1270" spans="1:8" ht="18" customHeight="1">
      <c r="A1270" s="582"/>
      <c r="B1270" s="582"/>
      <c r="C1270" s="582"/>
      <c r="D1270" s="582"/>
      <c r="E1270" s="582"/>
      <c r="F1270" s="582"/>
      <c r="G1270" s="582"/>
      <c r="H1270" s="582"/>
    </row>
    <row r="1271" spans="1:8" ht="18" customHeight="1">
      <c r="A1271" s="582"/>
      <c r="B1271" s="582"/>
      <c r="C1271" s="582"/>
      <c r="D1271" s="582"/>
      <c r="E1271" s="582"/>
      <c r="F1271" s="582"/>
      <c r="G1271" s="582"/>
      <c r="H1271" s="582"/>
    </row>
    <row r="1272" spans="1:8" ht="18" customHeight="1">
      <c r="A1272" s="582"/>
      <c r="B1272" s="582"/>
      <c r="C1272" s="582"/>
      <c r="D1272" s="582"/>
      <c r="E1272" s="582"/>
      <c r="F1272" s="582"/>
      <c r="G1272" s="582"/>
      <c r="H1272" s="582"/>
    </row>
    <row r="1273" spans="1:8" ht="18" customHeight="1">
      <c r="A1273" s="582"/>
      <c r="B1273" s="582"/>
      <c r="C1273" s="582"/>
      <c r="D1273" s="582"/>
      <c r="E1273" s="582"/>
      <c r="F1273" s="582"/>
      <c r="G1273" s="582"/>
      <c r="H1273" s="582"/>
    </row>
    <row r="1274" spans="1:8" ht="18" customHeight="1">
      <c r="A1274" s="582"/>
      <c r="B1274" s="582"/>
      <c r="C1274" s="582"/>
      <c r="D1274" s="582"/>
      <c r="E1274" s="582"/>
      <c r="F1274" s="582"/>
      <c r="G1274" s="582"/>
      <c r="H1274" s="582"/>
    </row>
    <row r="1275" spans="1:8" ht="18" customHeight="1">
      <c r="A1275" s="582"/>
      <c r="B1275" s="582"/>
      <c r="C1275" s="582"/>
      <c r="D1275" s="582"/>
      <c r="E1275" s="582"/>
      <c r="F1275" s="582"/>
      <c r="G1275" s="582"/>
      <c r="H1275" s="582"/>
    </row>
    <row r="1276" spans="1:8" ht="18" customHeight="1">
      <c r="A1276" s="582"/>
      <c r="B1276" s="582"/>
      <c r="C1276" s="582"/>
      <c r="D1276" s="582"/>
      <c r="E1276" s="582"/>
      <c r="F1276" s="582"/>
      <c r="G1276" s="582"/>
      <c r="H1276" s="582"/>
    </row>
    <row r="1277" spans="1:8" ht="18" customHeight="1">
      <c r="A1277" s="582"/>
      <c r="B1277" s="582"/>
      <c r="C1277" s="582"/>
      <c r="D1277" s="582"/>
      <c r="E1277" s="582"/>
      <c r="F1277" s="582"/>
      <c r="G1277" s="582"/>
      <c r="H1277" s="582"/>
    </row>
    <row r="1278" spans="1:8" ht="18" customHeight="1">
      <c r="A1278" s="582"/>
      <c r="B1278" s="582"/>
      <c r="C1278" s="582"/>
      <c r="D1278" s="582"/>
      <c r="E1278" s="582"/>
      <c r="F1278" s="582"/>
      <c r="G1278" s="582"/>
      <c r="H1278" s="582"/>
    </row>
    <row r="1279" spans="1:8" ht="18" customHeight="1">
      <c r="A1279" s="582"/>
      <c r="B1279" s="582"/>
      <c r="C1279" s="582"/>
      <c r="D1279" s="582"/>
      <c r="E1279" s="582"/>
      <c r="F1279" s="582"/>
      <c r="G1279" s="582"/>
      <c r="H1279" s="582"/>
    </row>
    <row r="1280" spans="1:8" ht="18" customHeight="1">
      <c r="A1280" s="582"/>
      <c r="B1280" s="582"/>
      <c r="C1280" s="582"/>
      <c r="D1280" s="582"/>
      <c r="E1280" s="582"/>
      <c r="F1280" s="582"/>
      <c r="G1280" s="582"/>
      <c r="H1280" s="582"/>
    </row>
    <row r="1281" spans="1:8" ht="18" customHeight="1">
      <c r="A1281" s="582"/>
      <c r="B1281" s="582"/>
      <c r="C1281" s="582"/>
      <c r="D1281" s="582"/>
      <c r="E1281" s="582"/>
      <c r="F1281" s="582"/>
      <c r="G1281" s="582"/>
      <c r="H1281" s="582"/>
    </row>
    <row r="1282" spans="1:8" ht="18" customHeight="1">
      <c r="A1282" s="582"/>
      <c r="B1282" s="582"/>
      <c r="C1282" s="582"/>
      <c r="D1282" s="582"/>
      <c r="E1282" s="582"/>
      <c r="F1282" s="582"/>
      <c r="G1282" s="582"/>
      <c r="H1282" s="582"/>
    </row>
    <row r="1283" spans="1:8" ht="18" customHeight="1">
      <c r="A1283" s="582"/>
      <c r="B1283" s="582"/>
      <c r="C1283" s="582"/>
      <c r="D1283" s="582"/>
      <c r="E1283" s="582"/>
      <c r="F1283" s="582"/>
      <c r="G1283" s="582"/>
      <c r="H1283" s="582"/>
    </row>
    <row r="1284" spans="1:8" ht="18" customHeight="1">
      <c r="A1284" s="582"/>
      <c r="B1284" s="582"/>
      <c r="C1284" s="582"/>
      <c r="D1284" s="582"/>
      <c r="E1284" s="582"/>
      <c r="F1284" s="582"/>
      <c r="G1284" s="582"/>
      <c r="H1284" s="582"/>
    </row>
    <row r="1285" spans="1:8" ht="18" customHeight="1">
      <c r="A1285" s="582"/>
      <c r="B1285" s="582"/>
      <c r="C1285" s="582"/>
      <c r="D1285" s="582"/>
      <c r="E1285" s="582"/>
      <c r="F1285" s="582"/>
      <c r="G1285" s="582"/>
      <c r="H1285" s="582"/>
    </row>
    <row r="1286" spans="1:8" ht="18" customHeight="1">
      <c r="A1286" s="582"/>
      <c r="B1286" s="582"/>
      <c r="C1286" s="582"/>
      <c r="D1286" s="582"/>
      <c r="E1286" s="582"/>
      <c r="F1286" s="582"/>
      <c r="G1286" s="582"/>
      <c r="H1286" s="582"/>
    </row>
    <row r="1287" spans="1:8" ht="18" customHeight="1">
      <c r="A1287" s="582"/>
      <c r="B1287" s="582"/>
      <c r="C1287" s="582"/>
      <c r="D1287" s="582"/>
      <c r="E1287" s="582"/>
      <c r="F1287" s="582"/>
      <c r="G1287" s="582"/>
      <c r="H1287" s="582"/>
    </row>
    <row r="1288" spans="1:8" ht="18" customHeight="1">
      <c r="A1288" s="582"/>
      <c r="B1288" s="582"/>
      <c r="C1288" s="582"/>
      <c r="D1288" s="582"/>
      <c r="E1288" s="582"/>
      <c r="F1288" s="582"/>
      <c r="G1288" s="582"/>
      <c r="H1288" s="582"/>
    </row>
    <row r="1289" spans="1:8" ht="18" customHeight="1">
      <c r="A1289" s="582"/>
      <c r="B1289" s="582"/>
      <c r="C1289" s="582"/>
      <c r="D1289" s="582"/>
      <c r="E1289" s="582"/>
      <c r="F1289" s="582"/>
      <c r="G1289" s="582"/>
      <c r="H1289" s="582"/>
    </row>
    <row r="1290" spans="1:8" ht="18" customHeight="1">
      <c r="A1290" s="582"/>
      <c r="B1290" s="582"/>
      <c r="C1290" s="582"/>
      <c r="D1290" s="582"/>
      <c r="E1290" s="582"/>
      <c r="F1290" s="582"/>
      <c r="G1290" s="582"/>
      <c r="H1290" s="582"/>
    </row>
    <row r="1291" spans="1:8" ht="18" customHeight="1">
      <c r="A1291" s="582"/>
      <c r="B1291" s="582"/>
      <c r="C1291" s="582"/>
      <c r="D1291" s="582"/>
      <c r="E1291" s="582"/>
      <c r="F1291" s="582"/>
      <c r="G1291" s="582"/>
      <c r="H1291" s="582"/>
    </row>
    <row r="1292" spans="1:8" ht="18" customHeight="1">
      <c r="A1292" s="582"/>
      <c r="B1292" s="582"/>
      <c r="C1292" s="582"/>
      <c r="D1292" s="582"/>
      <c r="E1292" s="582"/>
      <c r="F1292" s="582"/>
      <c r="G1292" s="582"/>
      <c r="H1292" s="582"/>
    </row>
    <row r="1293" spans="1:8" ht="18" customHeight="1">
      <c r="A1293" s="582"/>
      <c r="B1293" s="582"/>
      <c r="C1293" s="582"/>
      <c r="D1293" s="582"/>
      <c r="E1293" s="582"/>
      <c r="F1293" s="582"/>
      <c r="G1293" s="582"/>
      <c r="H1293" s="582"/>
    </row>
    <row r="1294" spans="1:8" ht="18" customHeight="1">
      <c r="A1294" s="582"/>
      <c r="B1294" s="582"/>
      <c r="C1294" s="582"/>
      <c r="D1294" s="582"/>
      <c r="E1294" s="582"/>
      <c r="F1294" s="582"/>
      <c r="G1294" s="582"/>
      <c r="H1294" s="582"/>
    </row>
    <row r="1295" spans="1:8" ht="18" customHeight="1">
      <c r="A1295" s="582"/>
      <c r="B1295" s="582"/>
      <c r="C1295" s="582"/>
      <c r="D1295" s="582"/>
      <c r="E1295" s="582"/>
      <c r="F1295" s="582"/>
      <c r="G1295" s="582"/>
      <c r="H1295" s="582"/>
    </row>
    <row r="1296" spans="1:8" ht="18" customHeight="1">
      <c r="A1296" s="582"/>
      <c r="B1296" s="582"/>
      <c r="C1296" s="582"/>
      <c r="D1296" s="582"/>
      <c r="E1296" s="582"/>
      <c r="F1296" s="582"/>
      <c r="G1296" s="582"/>
      <c r="H1296" s="582"/>
    </row>
    <row r="1297" spans="1:8" ht="18" customHeight="1">
      <c r="A1297" s="582"/>
      <c r="B1297" s="582"/>
      <c r="C1297" s="582"/>
      <c r="D1297" s="582"/>
      <c r="E1297" s="582"/>
      <c r="F1297" s="582"/>
      <c r="G1297" s="582"/>
      <c r="H1297" s="582"/>
    </row>
    <row r="1298" spans="1:8" ht="18" customHeight="1">
      <c r="A1298" s="582"/>
      <c r="B1298" s="582"/>
      <c r="C1298" s="582"/>
      <c r="D1298" s="582"/>
      <c r="E1298" s="582"/>
      <c r="F1298" s="582"/>
      <c r="G1298" s="582"/>
      <c r="H1298" s="582"/>
    </row>
    <row r="1299" spans="1:8" ht="18" customHeight="1">
      <c r="A1299" s="582"/>
      <c r="B1299" s="582"/>
      <c r="C1299" s="582"/>
      <c r="D1299" s="582"/>
      <c r="E1299" s="582"/>
      <c r="F1299" s="582"/>
      <c r="G1299" s="582"/>
      <c r="H1299" s="582"/>
    </row>
    <row r="1300" spans="1:8" ht="18" customHeight="1">
      <c r="A1300" s="582"/>
      <c r="B1300" s="582"/>
      <c r="C1300" s="582"/>
      <c r="D1300" s="582"/>
      <c r="E1300" s="582"/>
      <c r="F1300" s="582"/>
      <c r="G1300" s="582"/>
      <c r="H1300" s="582"/>
    </row>
    <row r="1301" spans="1:8" ht="18" customHeight="1">
      <c r="A1301" s="582"/>
      <c r="B1301" s="582"/>
      <c r="C1301" s="582"/>
      <c r="D1301" s="582"/>
      <c r="E1301" s="582"/>
      <c r="F1301" s="582"/>
      <c r="G1301" s="582"/>
      <c r="H1301" s="582"/>
    </row>
    <row r="1302" spans="1:8" ht="18" customHeight="1">
      <c r="A1302" s="582"/>
      <c r="B1302" s="582"/>
      <c r="C1302" s="582"/>
      <c r="D1302" s="582"/>
      <c r="E1302" s="582"/>
      <c r="F1302" s="582"/>
      <c r="G1302" s="582"/>
      <c r="H1302" s="582"/>
    </row>
    <row r="1303" spans="1:8" ht="18" customHeight="1">
      <c r="A1303" s="582"/>
      <c r="B1303" s="582"/>
      <c r="C1303" s="582"/>
      <c r="D1303" s="582"/>
      <c r="E1303" s="582"/>
      <c r="F1303" s="582"/>
      <c r="G1303" s="582"/>
      <c r="H1303" s="582"/>
    </row>
    <row r="1304" spans="1:8" ht="18" customHeight="1">
      <c r="A1304" s="582"/>
      <c r="B1304" s="582"/>
      <c r="C1304" s="582"/>
      <c r="D1304" s="582"/>
      <c r="E1304" s="582"/>
      <c r="F1304" s="582"/>
      <c r="G1304" s="582"/>
      <c r="H1304" s="582"/>
    </row>
    <row r="1305" spans="1:8" ht="18" customHeight="1">
      <c r="A1305" s="582"/>
      <c r="B1305" s="582"/>
      <c r="C1305" s="582"/>
      <c r="D1305" s="582"/>
      <c r="E1305" s="582"/>
      <c r="F1305" s="582"/>
      <c r="G1305" s="582"/>
      <c r="H1305" s="582"/>
    </row>
    <row r="1306" spans="1:8" ht="18" customHeight="1">
      <c r="A1306" s="582"/>
      <c r="B1306" s="582"/>
      <c r="C1306" s="582"/>
      <c r="D1306" s="582"/>
      <c r="E1306" s="582"/>
      <c r="F1306" s="582"/>
      <c r="G1306" s="582"/>
      <c r="H1306" s="582"/>
    </row>
    <row r="1307" spans="1:8" ht="18" customHeight="1">
      <c r="A1307" s="582"/>
      <c r="B1307" s="582"/>
      <c r="C1307" s="582"/>
      <c r="D1307" s="582"/>
      <c r="E1307" s="582"/>
      <c r="F1307" s="582"/>
      <c r="G1307" s="582"/>
      <c r="H1307" s="582"/>
    </row>
    <row r="1308" spans="1:8" ht="18" customHeight="1">
      <c r="A1308" s="582"/>
      <c r="B1308" s="582"/>
      <c r="C1308" s="582"/>
      <c r="D1308" s="582"/>
      <c r="E1308" s="582"/>
      <c r="F1308" s="582"/>
      <c r="G1308" s="582"/>
      <c r="H1308" s="582"/>
    </row>
    <row r="1309" spans="1:8" ht="18" customHeight="1">
      <c r="A1309" s="582"/>
      <c r="B1309" s="582"/>
      <c r="C1309" s="582"/>
      <c r="D1309" s="582"/>
      <c r="E1309" s="582"/>
      <c r="F1309" s="582"/>
      <c r="G1309" s="582"/>
      <c r="H1309" s="582"/>
    </row>
    <row r="1310" spans="1:8" ht="18" customHeight="1">
      <c r="A1310" s="582"/>
      <c r="B1310" s="582"/>
      <c r="C1310" s="582"/>
      <c r="D1310" s="582"/>
      <c r="E1310" s="582"/>
      <c r="F1310" s="582"/>
      <c r="G1310" s="582"/>
      <c r="H1310" s="582"/>
    </row>
    <row r="1311" spans="1:8" ht="18" customHeight="1">
      <c r="A1311" s="582"/>
      <c r="B1311" s="582"/>
      <c r="C1311" s="582"/>
      <c r="D1311" s="582"/>
      <c r="E1311" s="582"/>
      <c r="F1311" s="582"/>
      <c r="G1311" s="582"/>
      <c r="H1311" s="582"/>
    </row>
    <row r="1312" spans="1:8" ht="18" customHeight="1">
      <c r="A1312" s="582"/>
      <c r="B1312" s="582"/>
      <c r="C1312" s="582"/>
      <c r="D1312" s="582"/>
      <c r="E1312" s="582"/>
      <c r="F1312" s="582"/>
      <c r="G1312" s="582"/>
      <c r="H1312" s="582"/>
    </row>
    <row r="1313" spans="1:8" ht="18" customHeight="1">
      <c r="A1313" s="582"/>
      <c r="B1313" s="582"/>
      <c r="C1313" s="582"/>
      <c r="D1313" s="582"/>
      <c r="E1313" s="582"/>
      <c r="F1313" s="582"/>
      <c r="G1313" s="582"/>
      <c r="H1313" s="582"/>
    </row>
    <row r="1314" spans="1:8" ht="18" customHeight="1">
      <c r="A1314" s="582"/>
      <c r="B1314" s="582"/>
      <c r="C1314" s="582"/>
      <c r="D1314" s="582"/>
      <c r="E1314" s="582"/>
      <c r="F1314" s="582"/>
      <c r="G1314" s="582"/>
      <c r="H1314" s="582"/>
    </row>
    <row r="1315" spans="1:8" ht="18" customHeight="1">
      <c r="A1315" s="582"/>
      <c r="B1315" s="582"/>
      <c r="C1315" s="582"/>
      <c r="D1315" s="582"/>
      <c r="E1315" s="582"/>
      <c r="F1315" s="582"/>
      <c r="G1315" s="582"/>
      <c r="H1315" s="582"/>
    </row>
    <row r="1316" spans="1:8" ht="18" customHeight="1">
      <c r="A1316" s="582"/>
      <c r="B1316" s="582"/>
      <c r="C1316" s="582"/>
      <c r="D1316" s="582"/>
      <c r="E1316" s="582"/>
      <c r="F1316" s="582"/>
      <c r="G1316" s="582"/>
      <c r="H1316" s="582"/>
    </row>
    <row r="1317" spans="1:8" ht="18" customHeight="1">
      <c r="A1317" s="582"/>
      <c r="B1317" s="582"/>
      <c r="C1317" s="582"/>
      <c r="D1317" s="582"/>
      <c r="E1317" s="582"/>
      <c r="F1317" s="582"/>
      <c r="G1317" s="582"/>
      <c r="H1317" s="582"/>
    </row>
    <row r="1318" spans="1:8" ht="18" customHeight="1">
      <c r="A1318" s="582"/>
      <c r="B1318" s="582"/>
      <c r="C1318" s="582"/>
      <c r="D1318" s="582"/>
      <c r="E1318" s="582"/>
      <c r="F1318" s="582"/>
      <c r="G1318" s="582"/>
      <c r="H1318" s="582"/>
    </row>
    <row r="1319" spans="1:8" ht="18" customHeight="1">
      <c r="A1319" s="582"/>
      <c r="B1319" s="582"/>
      <c r="C1319" s="582"/>
      <c r="D1319" s="582"/>
      <c r="E1319" s="582"/>
      <c r="F1319" s="582"/>
      <c r="G1319" s="582"/>
      <c r="H1319" s="582"/>
    </row>
    <row r="1320" spans="1:8" ht="18" customHeight="1">
      <c r="A1320" s="582"/>
      <c r="B1320" s="582"/>
      <c r="C1320" s="582"/>
      <c r="D1320" s="582"/>
      <c r="E1320" s="582"/>
      <c r="F1320" s="582"/>
      <c r="G1320" s="582"/>
      <c r="H1320" s="582"/>
    </row>
  </sheetData>
  <mergeCells count="324">
    <mergeCell ref="A938:A947"/>
    <mergeCell ref="B938:D938"/>
    <mergeCell ref="B939:D939"/>
    <mergeCell ref="B940:D940"/>
    <mergeCell ref="A897:A909"/>
    <mergeCell ref="B897:D897"/>
    <mergeCell ref="B898:D898"/>
    <mergeCell ref="B899:D899"/>
    <mergeCell ref="A910:A927"/>
    <mergeCell ref="B910:D910"/>
    <mergeCell ref="B911:D911"/>
    <mergeCell ref="B912:D912"/>
    <mergeCell ref="A928:A937"/>
    <mergeCell ref="B928:D928"/>
    <mergeCell ref="B929:D929"/>
    <mergeCell ref="B930:D930"/>
    <mergeCell ref="A831:A845"/>
    <mergeCell ref="B831:D831"/>
    <mergeCell ref="B832:D832"/>
    <mergeCell ref="B833:D833"/>
    <mergeCell ref="A846:A864"/>
    <mergeCell ref="B846:D846"/>
    <mergeCell ref="B847:D847"/>
    <mergeCell ref="B848:D848"/>
    <mergeCell ref="A882:A896"/>
    <mergeCell ref="B882:D882"/>
    <mergeCell ref="B883:D883"/>
    <mergeCell ref="B884:D884"/>
    <mergeCell ref="A865:A881"/>
    <mergeCell ref="B865:D865"/>
    <mergeCell ref="B866:D866"/>
    <mergeCell ref="B867:D867"/>
    <mergeCell ref="A770:A781"/>
    <mergeCell ref="B770:D770"/>
    <mergeCell ref="B771:D771"/>
    <mergeCell ref="B772:D772"/>
    <mergeCell ref="A818:A830"/>
    <mergeCell ref="B818:D818"/>
    <mergeCell ref="B819:D819"/>
    <mergeCell ref="B820:D820"/>
    <mergeCell ref="B782:D782"/>
    <mergeCell ref="B783:D783"/>
    <mergeCell ref="B784:D784"/>
    <mergeCell ref="A782:A798"/>
    <mergeCell ref="A799:A817"/>
    <mergeCell ref="B799:D799"/>
    <mergeCell ref="B800:D800"/>
    <mergeCell ref="B801:D801"/>
    <mergeCell ref="A757:A769"/>
    <mergeCell ref="B757:D757"/>
    <mergeCell ref="B758:D758"/>
    <mergeCell ref="B759:D759"/>
    <mergeCell ref="A715:A727"/>
    <mergeCell ref="B715:D715"/>
    <mergeCell ref="B716:D716"/>
    <mergeCell ref="B717:D717"/>
    <mergeCell ref="B728:D728"/>
    <mergeCell ref="B729:D729"/>
    <mergeCell ref="B730:D730"/>
    <mergeCell ref="A728:A739"/>
    <mergeCell ref="A740:A756"/>
    <mergeCell ref="B740:D740"/>
    <mergeCell ref="B741:D741"/>
    <mergeCell ref="B742:D742"/>
    <mergeCell ref="A673:A685"/>
    <mergeCell ref="B673:D673"/>
    <mergeCell ref="B674:D674"/>
    <mergeCell ref="B675:D675"/>
    <mergeCell ref="A686:A698"/>
    <mergeCell ref="B686:D686"/>
    <mergeCell ref="B687:D687"/>
    <mergeCell ref="B688:D688"/>
    <mergeCell ref="A699:A714"/>
    <mergeCell ref="B699:D699"/>
    <mergeCell ref="B700:D700"/>
    <mergeCell ref="B701:D701"/>
    <mergeCell ref="B620:D620"/>
    <mergeCell ref="B621:D621"/>
    <mergeCell ref="B622:D622"/>
    <mergeCell ref="A620:A637"/>
    <mergeCell ref="A638:A650"/>
    <mergeCell ref="B638:D638"/>
    <mergeCell ref="B639:D639"/>
    <mergeCell ref="B640:D640"/>
    <mergeCell ref="A595:A605"/>
    <mergeCell ref="B595:D595"/>
    <mergeCell ref="B596:D596"/>
    <mergeCell ref="B391:D391"/>
    <mergeCell ref="A369:A379"/>
    <mergeCell ref="A391:A402"/>
    <mergeCell ref="B392:D392"/>
    <mergeCell ref="B393:D393"/>
    <mergeCell ref="B380:D380"/>
    <mergeCell ref="B381:D381"/>
    <mergeCell ref="B370:D370"/>
    <mergeCell ref="B428:D428"/>
    <mergeCell ref="A426:A435"/>
    <mergeCell ref="B403:D403"/>
    <mergeCell ref="B404:D404"/>
    <mergeCell ref="A414:A425"/>
    <mergeCell ref="B427:D427"/>
    <mergeCell ref="B426:D426"/>
    <mergeCell ref="B415:D415"/>
    <mergeCell ref="B405:D405"/>
    <mergeCell ref="B414:D414"/>
    <mergeCell ref="A403:A413"/>
    <mergeCell ref="B416:D416"/>
    <mergeCell ref="B328:D328"/>
    <mergeCell ref="A380:A390"/>
    <mergeCell ref="B326:D326"/>
    <mergeCell ref="B315:D315"/>
    <mergeCell ref="C340:D340"/>
    <mergeCell ref="A326:A343"/>
    <mergeCell ref="B327:D327"/>
    <mergeCell ref="B313:D313"/>
    <mergeCell ref="B314:D314"/>
    <mergeCell ref="B382:D382"/>
    <mergeCell ref="B339:B340"/>
    <mergeCell ref="A357:A368"/>
    <mergeCell ref="A344:A356"/>
    <mergeCell ref="B371:D371"/>
    <mergeCell ref="B357:D357"/>
    <mergeCell ref="B358:D358"/>
    <mergeCell ref="B346:D346"/>
    <mergeCell ref="B345:D345"/>
    <mergeCell ref="C339:D339"/>
    <mergeCell ref="B369:D369"/>
    <mergeCell ref="B2:D2"/>
    <mergeCell ref="A98:A112"/>
    <mergeCell ref="B262:D262"/>
    <mergeCell ref="B151:D151"/>
    <mergeCell ref="A285:A298"/>
    <mergeCell ref="B61:D61"/>
    <mergeCell ref="A15:A31"/>
    <mergeCell ref="C269:D269"/>
    <mergeCell ref="B17:D17"/>
    <mergeCell ref="B16:D16"/>
    <mergeCell ref="A2:A14"/>
    <mergeCell ref="A273:A284"/>
    <mergeCell ref="A232:A246"/>
    <mergeCell ref="A247:A259"/>
    <mergeCell ref="A60:A76"/>
    <mergeCell ref="B113:D113"/>
    <mergeCell ref="C243:D243"/>
    <mergeCell ref="A185:A197"/>
    <mergeCell ref="A219:A231"/>
    <mergeCell ref="B171:D171"/>
    <mergeCell ref="B99:D99"/>
    <mergeCell ref="A198:A218"/>
    <mergeCell ref="B261:D261"/>
    <mergeCell ref="B77:D77"/>
    <mergeCell ref="B78:D78"/>
    <mergeCell ref="B133:D133"/>
    <mergeCell ref="C214:D214"/>
    <mergeCell ref="A299:A312"/>
    <mergeCell ref="B234:D234"/>
    <mergeCell ref="B47:D47"/>
    <mergeCell ref="A32:A44"/>
    <mergeCell ref="B79:D79"/>
    <mergeCell ref="C213:D213"/>
    <mergeCell ref="B32:D32"/>
    <mergeCell ref="A149:A169"/>
    <mergeCell ref="B300:D300"/>
    <mergeCell ref="B247:D247"/>
    <mergeCell ref="C242:D242"/>
    <mergeCell ref="B45:D45"/>
    <mergeCell ref="B100:D100"/>
    <mergeCell ref="B92:B93"/>
    <mergeCell ref="C93:D93"/>
    <mergeCell ref="B114:D114"/>
    <mergeCell ref="B134:D134"/>
    <mergeCell ref="B199:D199"/>
    <mergeCell ref="B219:D219"/>
    <mergeCell ref="B232:D232"/>
    <mergeCell ref="B172:D172"/>
    <mergeCell ref="B3:D3"/>
    <mergeCell ref="B15:D15"/>
    <mergeCell ref="B308:B309"/>
    <mergeCell ref="B33:D33"/>
    <mergeCell ref="B275:D275"/>
    <mergeCell ref="B248:D248"/>
    <mergeCell ref="B187:D187"/>
    <mergeCell ref="B221:D221"/>
    <mergeCell ref="B286:D286"/>
    <mergeCell ref="B301:D301"/>
    <mergeCell ref="B4:D4"/>
    <mergeCell ref="B62:D62"/>
    <mergeCell ref="C92:D92"/>
    <mergeCell ref="C127:D127"/>
    <mergeCell ref="B34:D34"/>
    <mergeCell ref="B98:D98"/>
    <mergeCell ref="B198:D198"/>
    <mergeCell ref="C128:D128"/>
    <mergeCell ref="C309:D309"/>
    <mergeCell ref="B285:D285"/>
    <mergeCell ref="B149:D149"/>
    <mergeCell ref="B135:D135"/>
    <mergeCell ref="B233:D233"/>
    <mergeCell ref="B185:D185"/>
    <mergeCell ref="A45:A59"/>
    <mergeCell ref="B273:D273"/>
    <mergeCell ref="B46:D46"/>
    <mergeCell ref="B213:B214"/>
    <mergeCell ref="C308:D308"/>
    <mergeCell ref="A133:A148"/>
    <mergeCell ref="B242:B243"/>
    <mergeCell ref="B299:D299"/>
    <mergeCell ref="B274:D274"/>
    <mergeCell ref="A77:A97"/>
    <mergeCell ref="B249:D249"/>
    <mergeCell ref="B164:B165"/>
    <mergeCell ref="B269:B270"/>
    <mergeCell ref="C164:D164"/>
    <mergeCell ref="B60:D60"/>
    <mergeCell ref="B287:D287"/>
    <mergeCell ref="A113:A132"/>
    <mergeCell ref="A170:A184"/>
    <mergeCell ref="A260:A272"/>
    <mergeCell ref="C270:D270"/>
    <mergeCell ref="B260:D260"/>
    <mergeCell ref="B186:D186"/>
    <mergeCell ref="B127:B128"/>
    <mergeCell ref="B200:D200"/>
    <mergeCell ref="B115:D115"/>
    <mergeCell ref="B170:D170"/>
    <mergeCell ref="B150:D150"/>
    <mergeCell ref="C165:D165"/>
    <mergeCell ref="B220:D220"/>
    <mergeCell ref="A469:A478"/>
    <mergeCell ref="A439:A448"/>
    <mergeCell ref="B439:D439"/>
    <mergeCell ref="B440:D440"/>
    <mergeCell ref="B441:D441"/>
    <mergeCell ref="A449:A458"/>
    <mergeCell ref="B459:D459"/>
    <mergeCell ref="B460:D460"/>
    <mergeCell ref="B461:D461"/>
    <mergeCell ref="A459:A468"/>
    <mergeCell ref="B469:D469"/>
    <mergeCell ref="B470:D470"/>
    <mergeCell ref="B471:D471"/>
    <mergeCell ref="B449:D449"/>
    <mergeCell ref="B450:D450"/>
    <mergeCell ref="B451:D451"/>
    <mergeCell ref="A313:A325"/>
    <mergeCell ref="B344:D344"/>
    <mergeCell ref="B359:D359"/>
    <mergeCell ref="B479:D479"/>
    <mergeCell ref="B480:D480"/>
    <mergeCell ref="B481:D481"/>
    <mergeCell ref="A479:A488"/>
    <mergeCell ref="A489:A494"/>
    <mergeCell ref="B489:D489"/>
    <mergeCell ref="B490:D490"/>
    <mergeCell ref="B491:D491"/>
    <mergeCell ref="B496:D496"/>
    <mergeCell ref="B556:D556"/>
    <mergeCell ref="B575:D575"/>
    <mergeCell ref="B597:D597"/>
    <mergeCell ref="B606:D606"/>
    <mergeCell ref="B607:D607"/>
    <mergeCell ref="B608:D608"/>
    <mergeCell ref="A561:A572"/>
    <mergeCell ref="B584:D584"/>
    <mergeCell ref="B498:D498"/>
    <mergeCell ref="A496:A505"/>
    <mergeCell ref="B497:D497"/>
    <mergeCell ref="B517:D517"/>
    <mergeCell ref="B585:D585"/>
    <mergeCell ref="B586:D586"/>
    <mergeCell ref="A584:A594"/>
    <mergeCell ref="A573:A583"/>
    <mergeCell ref="B573:D573"/>
    <mergeCell ref="B574:D574"/>
    <mergeCell ref="B546:D546"/>
    <mergeCell ref="A554:A560"/>
    <mergeCell ref="B563:D563"/>
    <mergeCell ref="A544:A553"/>
    <mergeCell ref="B544:D544"/>
    <mergeCell ref="B545:D545"/>
    <mergeCell ref="B506:D506"/>
    <mergeCell ref="B507:D507"/>
    <mergeCell ref="B508:D508"/>
    <mergeCell ref="A506:A515"/>
    <mergeCell ref="A516:A525"/>
    <mergeCell ref="B516:D516"/>
    <mergeCell ref="A662:A672"/>
    <mergeCell ref="B662:D662"/>
    <mergeCell ref="B663:D663"/>
    <mergeCell ref="B664:D664"/>
    <mergeCell ref="A534:A543"/>
    <mergeCell ref="B534:D534"/>
    <mergeCell ref="B535:D535"/>
    <mergeCell ref="B536:D536"/>
    <mergeCell ref="B561:D561"/>
    <mergeCell ref="B562:D562"/>
    <mergeCell ref="A651:A661"/>
    <mergeCell ref="B651:D651"/>
    <mergeCell ref="B652:D652"/>
    <mergeCell ref="B653:D653"/>
    <mergeCell ref="B518:D518"/>
    <mergeCell ref="A606:A619"/>
    <mergeCell ref="B554:D554"/>
    <mergeCell ref="B555:D555"/>
    <mergeCell ref="A998:A1006"/>
    <mergeCell ref="B998:D998"/>
    <mergeCell ref="B999:D999"/>
    <mergeCell ref="B1000:D1000"/>
    <mergeCell ref="A948:A961"/>
    <mergeCell ref="B948:D948"/>
    <mergeCell ref="B949:D949"/>
    <mergeCell ref="B950:D950"/>
    <mergeCell ref="A962:A972"/>
    <mergeCell ref="B962:D962"/>
    <mergeCell ref="B963:D963"/>
    <mergeCell ref="B964:D964"/>
    <mergeCell ref="A973:A987"/>
    <mergeCell ref="B973:D973"/>
    <mergeCell ref="B974:D974"/>
    <mergeCell ref="B975:D975"/>
    <mergeCell ref="A988:A997"/>
    <mergeCell ref="B988:D988"/>
    <mergeCell ref="B989:D989"/>
    <mergeCell ref="B990:D990"/>
  </mergeCells>
  <phoneticPr fontId="40" type="noConversion"/>
  <conditionalFormatting sqref="E392:G392">
    <cfRule type="expression" dxfId="348" priority="255" stopIfTrue="1">
      <formula>AND(ISNUMBER(E392),ISNUMBER(E391),E392&gt;=E391)</formula>
    </cfRule>
    <cfRule type="expression" dxfId="347" priority="256" stopIfTrue="1">
      <formula>AND(ISNUMBER(E392),ISNUMBER(E391),E392&lt;E391)</formula>
    </cfRule>
    <cfRule type="expression" dxfId="346" priority="257" stopIfTrue="1">
      <formula>AND(ISNUMBER(E392),ISNUMBER(E391),E392&gt;=E391)</formula>
    </cfRule>
  </conditionalFormatting>
  <conditionalFormatting sqref="E415:G415">
    <cfRule type="expression" dxfId="345" priority="252" stopIfTrue="1">
      <formula>AND(ISNUMBER(E415),ISNUMBER(E414),E415&gt;=E414)</formula>
    </cfRule>
    <cfRule type="expression" dxfId="344" priority="253" stopIfTrue="1">
      <formula>AND(ISNUMBER(E415),ISNUMBER(E414),E415&lt;E414)</formula>
    </cfRule>
    <cfRule type="expression" dxfId="343" priority="254" stopIfTrue="1">
      <formula>AND(ISNUMBER(E415),ISNUMBER(E414),E415&gt;=E414)</formula>
    </cfRule>
  </conditionalFormatting>
  <conditionalFormatting sqref="E440:G440">
    <cfRule type="expression" dxfId="342" priority="230" stopIfTrue="1">
      <formula>AND(ISNUMBER(E440),ISNUMBER(E439),E440&gt;=E439)</formula>
    </cfRule>
    <cfRule type="expression" dxfId="341" priority="229" stopIfTrue="1">
      <formula>AND(ISNUMBER(E440),ISNUMBER(E439),E440&lt;E439)</formula>
    </cfRule>
    <cfRule type="expression" dxfId="340" priority="228" stopIfTrue="1">
      <formula>AND(ISNUMBER(E440),ISNUMBER(E439),E440&gt;=E439)</formula>
    </cfRule>
  </conditionalFormatting>
  <conditionalFormatting sqref="E460:G460">
    <cfRule type="expression" dxfId="339" priority="222" stopIfTrue="1">
      <formula>AND(ISNUMBER(E460),ISNUMBER(E459),E460&gt;=E459)</formula>
    </cfRule>
    <cfRule type="expression" dxfId="338" priority="221" stopIfTrue="1">
      <formula>AND(ISNUMBER(E460),ISNUMBER(E459),E460&lt;E459)</formula>
    </cfRule>
    <cfRule type="expression" dxfId="337" priority="220" stopIfTrue="1">
      <formula>AND(ISNUMBER(E460),ISNUMBER(E459),E460&gt;=E459)</formula>
    </cfRule>
  </conditionalFormatting>
  <conditionalFormatting sqref="E480:G480">
    <cfRule type="expression" dxfId="336" priority="212" stopIfTrue="1">
      <formula>AND(ISNUMBER(E480),ISNUMBER(E479),E480&gt;=E479)</formula>
    </cfRule>
    <cfRule type="expression" dxfId="335" priority="214" stopIfTrue="1">
      <formula>AND(ISNUMBER(E480),ISNUMBER(E479),E480&gt;=E479)</formula>
    </cfRule>
    <cfRule type="expression" dxfId="334" priority="213" stopIfTrue="1">
      <formula>AND(ISNUMBER(E480),ISNUMBER(E479),E480&lt;E479)</formula>
    </cfRule>
  </conditionalFormatting>
  <conditionalFormatting sqref="E497:G497">
    <cfRule type="expression" dxfId="333" priority="200" stopIfTrue="1">
      <formula>AND(ISNUMBER(E497),ISNUMBER(E496),E497&gt;=E496)</formula>
    </cfRule>
    <cfRule type="expression" dxfId="332" priority="201" stopIfTrue="1">
      <formula>AND(ISNUMBER(E497),ISNUMBER(E496),E497&lt;E496)</formula>
    </cfRule>
    <cfRule type="expression" dxfId="331" priority="202" stopIfTrue="1">
      <formula>AND(ISNUMBER(E497),ISNUMBER(E496),E497&gt;=E496)</formula>
    </cfRule>
  </conditionalFormatting>
  <conditionalFormatting sqref="E517:G517">
    <cfRule type="expression" dxfId="330" priority="194" stopIfTrue="1">
      <formula>AND(ISNUMBER(E517),ISNUMBER(E516),E517&gt;=E516)</formula>
    </cfRule>
    <cfRule type="expression" dxfId="329" priority="192" stopIfTrue="1">
      <formula>AND(ISNUMBER(E517),ISNUMBER(E516),E517&gt;=E516)</formula>
    </cfRule>
    <cfRule type="expression" dxfId="328" priority="193" stopIfTrue="1">
      <formula>AND(ISNUMBER(E517),ISNUMBER(E516),E517&lt;E516)</formula>
    </cfRule>
  </conditionalFormatting>
  <conditionalFormatting sqref="E535:G535">
    <cfRule type="expression" dxfId="327" priority="190" stopIfTrue="1">
      <formula>AND(ISNUMBER(E535),ISNUMBER(E534),E535&gt;=E534)</formula>
    </cfRule>
    <cfRule type="expression" dxfId="326" priority="189" stopIfTrue="1">
      <formula>AND(ISNUMBER(E535),ISNUMBER(E534),E535&lt;E534)</formula>
    </cfRule>
    <cfRule type="expression" dxfId="325" priority="188" stopIfTrue="1">
      <formula>AND(ISNUMBER(E535),ISNUMBER(E534),E535&gt;=E534)</formula>
    </cfRule>
  </conditionalFormatting>
  <conditionalFormatting sqref="E562:G562">
    <cfRule type="expression" dxfId="324" priority="178" stopIfTrue="1">
      <formula>AND(ISNUMBER(E562),ISNUMBER(E561),E562&gt;=E561)</formula>
    </cfRule>
    <cfRule type="expression" dxfId="323" priority="177" stopIfTrue="1">
      <formula>AND(ISNUMBER(E562),ISNUMBER(E561),E562&lt;E561)</formula>
    </cfRule>
  </conditionalFormatting>
  <conditionalFormatting sqref="E585:G585">
    <cfRule type="expression" dxfId="322" priority="162" stopIfTrue="1">
      <formula>AND(ISNUMBER(E585),ISNUMBER(E584),E585&gt;=E584)</formula>
    </cfRule>
    <cfRule type="expression" dxfId="321" priority="161" stopIfTrue="1">
      <formula>AND(ISNUMBER(E585),ISNUMBER(E584),E585&lt;E584)</formula>
    </cfRule>
  </conditionalFormatting>
  <conditionalFormatting sqref="E607:G607">
    <cfRule type="expression" dxfId="320" priority="151" stopIfTrue="1">
      <formula>AND(ISNUMBER(E607),ISNUMBER(E606),E607&lt;E606)</formula>
    </cfRule>
    <cfRule type="expression" dxfId="319" priority="152" stopIfTrue="1">
      <formula>AND(ISNUMBER(E607),ISNUMBER(E606),E607&gt;=E606)</formula>
    </cfRule>
  </conditionalFormatting>
  <conditionalFormatting sqref="E652:G652">
    <cfRule type="expression" dxfId="318" priority="138" stopIfTrue="1">
      <formula>AND(ISNUMBER(E652),ISNUMBER(E651),E652&gt;=E651)</formula>
    </cfRule>
    <cfRule type="expression" dxfId="317" priority="137" stopIfTrue="1">
      <formula>AND(ISNUMBER(E652),ISNUMBER(E651),E652&lt;E651)</formula>
    </cfRule>
  </conditionalFormatting>
  <conditionalFormatting sqref="E674:G674">
    <cfRule type="expression" dxfId="316" priority="128" stopIfTrue="1">
      <formula>AND(ISNUMBER(E674),ISNUMBER(E673),E674&gt;=E673)</formula>
    </cfRule>
    <cfRule type="expression" dxfId="315" priority="127" stopIfTrue="1">
      <formula>AND(ISNUMBER(E674),ISNUMBER(E673),E674&lt;E673)</formula>
    </cfRule>
  </conditionalFormatting>
  <conditionalFormatting sqref="E700:G700">
    <cfRule type="expression" dxfId="314" priority="117" stopIfTrue="1">
      <formula>AND(ISNUMBER(E700),ISNUMBER(E699),E700&lt;E699)</formula>
    </cfRule>
    <cfRule type="expression" dxfId="313" priority="118" stopIfTrue="1">
      <formula>AND(ISNUMBER(E700),ISNUMBER(E699),E700&gt;=E699)</formula>
    </cfRule>
  </conditionalFormatting>
  <conditionalFormatting sqref="E741:G741">
    <cfRule type="expression" dxfId="312" priority="97" stopIfTrue="1">
      <formula>AND(ISNUMBER(E741),ISNUMBER(E740),E741&lt;E740)</formula>
    </cfRule>
    <cfRule type="expression" dxfId="311" priority="98" stopIfTrue="1">
      <formula>AND(ISNUMBER(E741),ISNUMBER(E740),E741&gt;=E740)</formula>
    </cfRule>
  </conditionalFormatting>
  <conditionalFormatting sqref="E771:G771">
    <cfRule type="expression" dxfId="310" priority="87" stopIfTrue="1">
      <formula>AND(ISNUMBER(E771),ISNUMBER(E770),E771&lt;E770)</formula>
    </cfRule>
    <cfRule type="expression" dxfId="309" priority="88" stopIfTrue="1">
      <formula>AND(ISNUMBER(E771),ISNUMBER(E770),E771&gt;=E770)</formula>
    </cfRule>
  </conditionalFormatting>
  <conditionalFormatting sqref="E800:G800">
    <cfRule type="expression" dxfId="308" priority="78" stopIfTrue="1">
      <formula>AND(ISNUMBER(E800),ISNUMBER(E799),E800&gt;=E799)</formula>
    </cfRule>
    <cfRule type="expression" dxfId="307" priority="77" stopIfTrue="1">
      <formula>AND(ISNUMBER(E800),ISNUMBER(E799),E800&lt;E799)</formula>
    </cfRule>
  </conditionalFormatting>
  <conditionalFormatting sqref="E847:G847">
    <cfRule type="expression" dxfId="306" priority="63" stopIfTrue="1">
      <formula>AND(ISNUMBER(E847),ISNUMBER(E846),E847&lt;E846)</formula>
    </cfRule>
    <cfRule type="expression" dxfId="305" priority="64" stopIfTrue="1">
      <formula>AND(ISNUMBER(E847),ISNUMBER(E846),E847&gt;=E846)</formula>
    </cfRule>
  </conditionalFormatting>
  <conditionalFormatting sqref="E883:G883">
    <cfRule type="expression" dxfId="304" priority="53" stopIfTrue="1">
      <formula>AND(ISNUMBER(E883),ISNUMBER(E882),E883&lt;E882)</formula>
    </cfRule>
    <cfRule type="expression" dxfId="303" priority="54" stopIfTrue="1">
      <formula>AND(ISNUMBER(E883),ISNUMBER(E882),E883&gt;=E882)</formula>
    </cfRule>
  </conditionalFormatting>
  <conditionalFormatting sqref="E911:G911">
    <cfRule type="expression" dxfId="302" priority="44" stopIfTrue="1">
      <formula>AND(ISNUMBER(E911),ISNUMBER(E910),E911&gt;=E910)</formula>
    </cfRule>
    <cfRule type="expression" dxfId="301" priority="43" stopIfTrue="1">
      <formula>AND(ISNUMBER(E911),ISNUMBER(E910),E911&lt;E910)</formula>
    </cfRule>
  </conditionalFormatting>
  <conditionalFormatting sqref="E949:G949">
    <cfRule type="expression" dxfId="300" priority="30" stopIfTrue="1">
      <formula>AND(ISNUMBER(E949),ISNUMBER(E948),E949&gt;=E948)</formula>
    </cfRule>
    <cfRule type="expression" dxfId="299" priority="29" stopIfTrue="1">
      <formula>AND(ISNUMBER(E949),ISNUMBER(E948),E949&lt;E948)</formula>
    </cfRule>
  </conditionalFormatting>
  <conditionalFormatting sqref="E974:G974">
    <cfRule type="expression" dxfId="298" priority="19" stopIfTrue="1">
      <formula>AND(ISNUMBER(E974),ISNUMBER(E973),E974&lt;E973)</formula>
    </cfRule>
    <cfRule type="expression" dxfId="297" priority="20" stopIfTrue="1">
      <formula>AND(ISNUMBER(E974),ISNUMBER(E973),E974&gt;=E973)</formula>
    </cfRule>
  </conditionalFormatting>
  <conditionalFormatting sqref="E3:H3">
    <cfRule type="expression" dxfId="296" priority="344" stopIfTrue="1">
      <formula>AND(ISNUMBER(E3),ISNUMBER(E2),E3&lt;E2)</formula>
    </cfRule>
    <cfRule type="expression" dxfId="295" priority="344" stopIfTrue="1">
      <formula>AND(ISNUMBER(E3),ISNUMBER(E2),E3&gt;=E2)</formula>
    </cfRule>
    <cfRule type="expression" dxfId="294" priority="288" stopIfTrue="1">
      <formula>AND(ISNUMBER(E3),ISNUMBER(E2),E3&lt;E2)</formula>
    </cfRule>
    <cfRule type="expression" dxfId="293" priority="287" stopIfTrue="1">
      <formula>AND(ISNUMBER(E3),ISNUMBER(E2),E3&gt;=E2)</formula>
    </cfRule>
  </conditionalFormatting>
  <conditionalFormatting sqref="E16:H16">
    <cfRule type="expression" dxfId="292" priority="345" stopIfTrue="1">
      <formula>AND(ISNUMBER(E16),ISNUMBER(E15),E16&gt;=E15)</formula>
    </cfRule>
    <cfRule type="expression" dxfId="291" priority="345" stopIfTrue="1">
      <formula>AND(ISNUMBER(E16),ISNUMBER(E15),E16&lt;E15)</formula>
    </cfRule>
    <cfRule type="expression" dxfId="290" priority="290" stopIfTrue="1">
      <formula>AND(ISNUMBER(E16),ISNUMBER(E15),E16&lt;E15)</formula>
    </cfRule>
    <cfRule type="expression" dxfId="289" priority="289" stopIfTrue="1">
      <formula>AND(ISNUMBER(E16),ISNUMBER(E15),E16&gt;=E15)</formula>
    </cfRule>
  </conditionalFormatting>
  <conditionalFormatting sqref="E33:H33">
    <cfRule type="expression" dxfId="288" priority="292" stopIfTrue="1">
      <formula>AND(ISNUMBER(E33),ISNUMBER(E32),E33&lt;E32)</formula>
    </cfRule>
    <cfRule type="expression" dxfId="287" priority="346" stopIfTrue="1">
      <formula>AND(ISNUMBER(E33),ISNUMBER(E32),E33&lt;E32)</formula>
    </cfRule>
    <cfRule type="expression" dxfId="286" priority="346" stopIfTrue="1">
      <formula>AND(ISNUMBER(E33),ISNUMBER(E32),E33&gt;=E32)</formula>
    </cfRule>
    <cfRule type="expression" dxfId="285" priority="291" stopIfTrue="1">
      <formula>AND(ISNUMBER(E33),ISNUMBER(E32),E33&gt;=E32)</formula>
    </cfRule>
  </conditionalFormatting>
  <conditionalFormatting sqref="E46:H46">
    <cfRule type="expression" dxfId="284" priority="347" stopIfTrue="1">
      <formula>AND(ISNUMBER(E46),ISNUMBER(E45),E46&lt;E45)</formula>
    </cfRule>
    <cfRule type="expression" dxfId="283" priority="347" stopIfTrue="1">
      <formula>AND(ISNUMBER(E46),ISNUMBER(E45),E46&gt;=E45)</formula>
    </cfRule>
    <cfRule type="expression" dxfId="282" priority="294" stopIfTrue="1">
      <formula>AND(ISNUMBER(E46),ISNUMBER(E45),E46&lt;E45)</formula>
    </cfRule>
    <cfRule type="expression" dxfId="281" priority="293" stopIfTrue="1">
      <formula>AND(ISNUMBER(E46),ISNUMBER(E45),E46&gt;=E45)</formula>
    </cfRule>
  </conditionalFormatting>
  <conditionalFormatting sqref="E61:H61">
    <cfRule type="expression" dxfId="280" priority="348" stopIfTrue="1">
      <formula>AND(ISNUMBER(E61),ISNUMBER(E60),E61&lt;E60)</formula>
    </cfRule>
    <cfRule type="expression" dxfId="279" priority="296" stopIfTrue="1">
      <formula>AND(ISNUMBER(E61),ISNUMBER(E60),E61&lt;E60)</formula>
    </cfRule>
    <cfRule type="expression" dxfId="278" priority="295" stopIfTrue="1">
      <formula>AND(ISNUMBER(E61),ISNUMBER(E60),E61&gt;=E60)</formula>
    </cfRule>
    <cfRule type="expression" dxfId="277" priority="348" stopIfTrue="1">
      <formula>AND(ISNUMBER(E61),ISNUMBER(E60),E61&gt;=E60)</formula>
    </cfRule>
  </conditionalFormatting>
  <conditionalFormatting sqref="E78:H78">
    <cfRule type="expression" dxfId="276" priority="349" stopIfTrue="1">
      <formula>AND(ISNUMBER(E78),ISNUMBER(E77),E78&gt;=E77)</formula>
    </cfRule>
    <cfRule type="expression" dxfId="275" priority="349" stopIfTrue="1">
      <formula>AND(ISNUMBER(E78),ISNUMBER(E77),E78&lt;E77)</formula>
    </cfRule>
    <cfRule type="expression" dxfId="274" priority="297" stopIfTrue="1">
      <formula>AND(ISNUMBER(E78),ISNUMBER(E77),E78&gt;=E77)</formula>
    </cfRule>
    <cfRule type="expression" dxfId="273" priority="298" stopIfTrue="1">
      <formula>AND(ISNUMBER(E78),ISNUMBER(E77),E78&lt;E77)</formula>
    </cfRule>
  </conditionalFormatting>
  <conditionalFormatting sqref="E93:H93">
    <cfRule type="expression" dxfId="272" priority="329" stopIfTrue="1">
      <formula>AND(ISNUMBER(E93),ISNUMBER(E92),E93&gt;=E92)</formula>
    </cfRule>
    <cfRule type="expression" dxfId="271" priority="330" stopIfTrue="1">
      <formula>AND(ISNUMBER(E93),ISNUMBER(E92),E93&lt;E92)</formula>
    </cfRule>
  </conditionalFormatting>
  <conditionalFormatting sqref="E99:H99">
    <cfRule type="expression" dxfId="270" priority="299" stopIfTrue="1">
      <formula>AND(ISNUMBER(E99),ISNUMBER(E98),E99&gt;=E98)</formula>
    </cfRule>
    <cfRule type="expression" dxfId="269" priority="351" stopIfTrue="1">
      <formula>AND(ISNUMBER(E99),ISNUMBER(E98),E99&gt;=E98)</formula>
    </cfRule>
    <cfRule type="expression" dxfId="268" priority="300" stopIfTrue="1">
      <formula>AND(ISNUMBER(E99),ISNUMBER(E98),E99&lt;E98)</formula>
    </cfRule>
  </conditionalFormatting>
  <conditionalFormatting sqref="E114:H114">
    <cfRule type="expression" dxfId="267" priority="352" stopIfTrue="1">
      <formula>AND(ISNUMBER(E114),ISNUMBER(E113),E114&gt;=E113)</formula>
    </cfRule>
    <cfRule type="expression" dxfId="266" priority="302" stopIfTrue="1">
      <formula>AND(ISNUMBER(E114),ISNUMBER(E113),E114&lt;E113)</formula>
    </cfRule>
    <cfRule type="expression" dxfId="265" priority="352" stopIfTrue="1">
      <formula>AND(ISNUMBER(E114),ISNUMBER(E113),E114&lt;E113)</formula>
    </cfRule>
    <cfRule type="expression" dxfId="264" priority="301" stopIfTrue="1">
      <formula>AND(ISNUMBER(E114),ISNUMBER(E113),E114&gt;=E113)</formula>
    </cfRule>
  </conditionalFormatting>
  <conditionalFormatting sqref="E128:H128">
    <cfRule type="expression" dxfId="263" priority="331" stopIfTrue="1">
      <formula>AND(ISNUMBER(E128),ISNUMBER(E127),E128&gt;=E127)</formula>
    </cfRule>
    <cfRule type="expression" dxfId="262" priority="332" stopIfTrue="1">
      <formula>AND(ISNUMBER(E128),ISNUMBER(E127),E128&lt;E127)</formula>
    </cfRule>
  </conditionalFormatting>
  <conditionalFormatting sqref="E134:H134">
    <cfRule type="expression" dxfId="261" priority="304" stopIfTrue="1">
      <formula>AND(ISNUMBER(E134),ISNUMBER(E133),E134&lt;E133)</formula>
    </cfRule>
    <cfRule type="expression" dxfId="260" priority="353" stopIfTrue="1">
      <formula>AND(ISNUMBER(E134),ISNUMBER(E133),E134&gt;=E133)</formula>
    </cfRule>
    <cfRule type="expression" dxfId="259" priority="303" stopIfTrue="1">
      <formula>AND(ISNUMBER(E134),ISNUMBER(E133),E134&gt;=E133)</formula>
    </cfRule>
  </conditionalFormatting>
  <conditionalFormatting sqref="E150:H150">
    <cfRule type="expression" dxfId="258" priority="354" stopIfTrue="1">
      <formula>AND(ISNUMBER(E150),ISNUMBER(E149),E150&gt;=E149)</formula>
    </cfRule>
    <cfRule type="expression" dxfId="257" priority="354" stopIfTrue="1">
      <formula>AND(ISNUMBER(E150),ISNUMBER(E149),E150&lt;E149)</formula>
    </cfRule>
    <cfRule type="expression" dxfId="256" priority="306" stopIfTrue="1">
      <formula>AND(ISNUMBER(E150),ISNUMBER(E149),E150&lt;E149)</formula>
    </cfRule>
    <cfRule type="expression" dxfId="255" priority="305" stopIfTrue="1">
      <formula>AND(ISNUMBER(E150),ISNUMBER(E149),E150&gt;=E149)</formula>
    </cfRule>
  </conditionalFormatting>
  <conditionalFormatting sqref="E165:H165">
    <cfRule type="expression" dxfId="254" priority="333" stopIfTrue="1">
      <formula>AND(ISNUMBER(E165),ISNUMBER(E164),E165&gt;=E164)</formula>
    </cfRule>
    <cfRule type="expression" dxfId="253" priority="334" stopIfTrue="1">
      <formula>AND(ISNUMBER(E165),ISNUMBER(E164),E165&lt;E164)</formula>
    </cfRule>
  </conditionalFormatting>
  <conditionalFormatting sqref="E171:H171">
    <cfRule type="expression" dxfId="252" priority="307" stopIfTrue="1">
      <formula>AND(ISNUMBER(E171),ISNUMBER(E170),E171&gt;=E170)</formula>
    </cfRule>
    <cfRule type="expression" dxfId="251" priority="308" stopIfTrue="1">
      <formula>AND(ISNUMBER(E171),ISNUMBER(E170),E171&lt;E170)</formula>
    </cfRule>
    <cfRule type="expression" dxfId="250" priority="355" stopIfTrue="1">
      <formula>AND(ISNUMBER(E171),ISNUMBER(E170),E171&gt;=E170)</formula>
    </cfRule>
  </conditionalFormatting>
  <conditionalFormatting sqref="E186:H186">
    <cfRule type="expression" dxfId="249" priority="356" stopIfTrue="1">
      <formula>AND(ISNUMBER(E186),ISNUMBER(E185),E186&gt;=E185)</formula>
    </cfRule>
    <cfRule type="expression" dxfId="248" priority="310" stopIfTrue="1">
      <formula>AND(ISNUMBER(E186),ISNUMBER(E185),E186&lt;E185)</formula>
    </cfRule>
    <cfRule type="expression" dxfId="247" priority="309" stopIfTrue="1">
      <formula>AND(ISNUMBER(E186),ISNUMBER(E185),E186&gt;=E185)</formula>
    </cfRule>
  </conditionalFormatting>
  <conditionalFormatting sqref="E199:H199">
    <cfRule type="expression" dxfId="246" priority="311" stopIfTrue="1">
      <formula>AND(ISNUMBER(E199),ISNUMBER(E198),E199&gt;=E198)</formula>
    </cfRule>
    <cfRule type="expression" dxfId="245" priority="312" stopIfTrue="1">
      <formula>AND(ISNUMBER(E199),ISNUMBER(E198),E199&lt;E198)</formula>
    </cfRule>
    <cfRule type="expression" dxfId="244" priority="357" stopIfTrue="1">
      <formula>AND(ISNUMBER(E199),ISNUMBER(E198),E199&lt;E198)</formula>
    </cfRule>
    <cfRule type="expression" dxfId="243" priority="357" stopIfTrue="1">
      <formula>AND(ISNUMBER(E199),ISNUMBER(E198),E199&gt;=E198)</formula>
    </cfRule>
  </conditionalFormatting>
  <conditionalFormatting sqref="E214:H214">
    <cfRule type="expression" dxfId="242" priority="335" stopIfTrue="1">
      <formula>AND(ISNUMBER(E214),ISNUMBER(E213),E214&gt;=E213)</formula>
    </cfRule>
    <cfRule type="expression" dxfId="241" priority="336" stopIfTrue="1">
      <formula>AND(ISNUMBER(E214),ISNUMBER(E213),E214&lt;E213)</formula>
    </cfRule>
  </conditionalFormatting>
  <conditionalFormatting sqref="E220:H220 E186:H186 E171:H171 E134:H134 E99:H99 E248:H248">
    <cfRule type="cellIs" dxfId="240" priority="360" stopIfTrue="1" operator="lessThan">
      <formula>E98</formula>
    </cfRule>
  </conditionalFormatting>
  <conditionalFormatting sqref="E220:H220">
    <cfRule type="expression" dxfId="239" priority="358" stopIfTrue="1">
      <formula>AND(ISNUMBER(E220),ISNUMBER(E219),E220&gt;=E219)</formula>
    </cfRule>
    <cfRule type="expression" dxfId="238" priority="313" stopIfTrue="1">
      <formula>AND(ISNUMBER(E220),ISNUMBER(E219),E220&gt;=E219)</formula>
    </cfRule>
    <cfRule type="expression" dxfId="237" priority="314" stopIfTrue="1">
      <formula>AND(ISNUMBER(E220),ISNUMBER(E219),E220&lt;E219)</formula>
    </cfRule>
  </conditionalFormatting>
  <conditionalFormatting sqref="E233:H233 E199:H199 E150:H150 E114:H114 E78:H78 E61:H61 E46:H46 E33:H33 E16:H16 E3:H3 H4 H17 H34 H47 H62 H79 H100 H115 H135 H151 H172 H187 H200 H221 H234 H249 E261:H261 H262">
    <cfRule type="cellIs" dxfId="236" priority="362" stopIfTrue="1" operator="greaterThanOrEqual">
      <formula>E2</formula>
    </cfRule>
  </conditionalFormatting>
  <conditionalFormatting sqref="E233:H233">
    <cfRule type="expression" dxfId="235" priority="315" stopIfTrue="1">
      <formula>AND(ISNUMBER(E233),ISNUMBER(E232),E233&gt;=E232)</formula>
    </cfRule>
    <cfRule type="expression" dxfId="234" priority="359" stopIfTrue="1">
      <formula>AND(ISNUMBER(E233),ISNUMBER(E232),E233&gt;=E232)</formula>
    </cfRule>
    <cfRule type="expression" dxfId="233" priority="359" stopIfTrue="1">
      <formula>AND(ISNUMBER(E233),ISNUMBER(E232),E233&lt;E232)</formula>
    </cfRule>
    <cfRule type="expression" dxfId="232" priority="316" stopIfTrue="1">
      <formula>AND(ISNUMBER(E233),ISNUMBER(E232),E233&lt;E232)</formula>
    </cfRule>
  </conditionalFormatting>
  <conditionalFormatting sqref="E243:H243">
    <cfRule type="expression" dxfId="231" priority="337" stopIfTrue="1">
      <formula>AND(ISNUMBER(E243),ISNUMBER(E242),E243&gt;=E242)</formula>
    </cfRule>
    <cfRule type="expression" dxfId="230" priority="338" stopIfTrue="1">
      <formula>AND(ISNUMBER(E243),ISNUMBER(E242),E243&lt;E242)</formula>
    </cfRule>
  </conditionalFormatting>
  <conditionalFormatting sqref="E248:H248">
    <cfRule type="expression" dxfId="229" priority="361" stopIfTrue="1">
      <formula>AND(ISNUMBER(E248),ISNUMBER(E247),E248&lt;E247)</formula>
    </cfRule>
    <cfRule type="expression" dxfId="228" priority="361" stopIfTrue="1">
      <formula>AND(ISNUMBER(E248),ISNUMBER(E247),E248&gt;=E247)</formula>
    </cfRule>
    <cfRule type="expression" dxfId="227" priority="318" stopIfTrue="1">
      <formula>AND(ISNUMBER(E248),ISNUMBER(E247),E248&lt;E247)</formula>
    </cfRule>
    <cfRule type="expression" dxfId="226" priority="317" stopIfTrue="1">
      <formula>AND(ISNUMBER(E248),ISNUMBER(E247),E248&gt;=E247)</formula>
    </cfRule>
  </conditionalFormatting>
  <conditionalFormatting sqref="E261:H261 E233:H233 E199:H199 E150:H150 E114:H114 E78:H78 E61:H61 E46:H46 E33:H33 E16:H16 E3:H3 H4 H17 H34 H47 H62 H79 H100 H115 H135 H151 H172 H187 H200 H221 H234 H249 H262">
    <cfRule type="cellIs" dxfId="225" priority="343" stopIfTrue="1" operator="lessThan">
      <formula>E2</formula>
    </cfRule>
  </conditionalFormatting>
  <conditionalFormatting sqref="E261:H261">
    <cfRule type="expression" dxfId="224" priority="319" stopIfTrue="1">
      <formula>AND(ISNUMBER(E261),ISNUMBER(E260),E261&gt;=E260)</formula>
    </cfRule>
    <cfRule type="expression" dxfId="223" priority="363" stopIfTrue="1">
      <formula>AND(ISNUMBER(E261),ISNUMBER(E260),E261&lt;E260)</formula>
    </cfRule>
    <cfRule type="expression" dxfId="222" priority="363" stopIfTrue="1">
      <formula>AND(ISNUMBER(E261),ISNUMBER(E260),E261&gt;=E260)</formula>
    </cfRule>
    <cfRule type="expression" dxfId="221" priority="320" stopIfTrue="1">
      <formula>AND(ISNUMBER(E261),ISNUMBER(E260),E261&lt;E260)</formula>
    </cfRule>
  </conditionalFormatting>
  <conditionalFormatting sqref="E270:H270 E243:H243 E214:H214 E165:H165 E128:H128 E93:H93">
    <cfRule type="cellIs" dxfId="220" priority="350" stopIfTrue="1" operator="greaterThanOrEqual">
      <formula>E92</formula>
    </cfRule>
  </conditionalFormatting>
  <conditionalFormatting sqref="E270:H270">
    <cfRule type="expression" dxfId="219" priority="340" stopIfTrue="1">
      <formula>AND(ISNUMBER(E270),ISNUMBER(E269),E270&lt;E269)</formula>
    </cfRule>
    <cfRule type="expression" dxfId="218" priority="339" stopIfTrue="1">
      <formula>AND(ISNUMBER(E270),ISNUMBER(E269),E270&gt;=E269)</formula>
    </cfRule>
  </conditionalFormatting>
  <conditionalFormatting sqref="E274:H274">
    <cfRule type="expression" dxfId="217" priority="322" stopIfTrue="1">
      <formula>AND(ISNUMBER(E274),ISNUMBER(E273),E274&lt;E273)</formula>
    </cfRule>
    <cfRule type="expression" dxfId="216" priority="364" stopIfTrue="1">
      <formula>AND(ISNUMBER(E274),ISNUMBER(E273),E274&gt;=E273)</formula>
    </cfRule>
    <cfRule type="expression" dxfId="215" priority="321" stopIfTrue="1">
      <formula>AND(ISNUMBER(E274),ISNUMBER(E273),E274&gt;=E273)</formula>
    </cfRule>
    <cfRule type="cellIs" dxfId="214" priority="364" stopIfTrue="1" operator="lessThan">
      <formula>E273</formula>
    </cfRule>
  </conditionalFormatting>
  <conditionalFormatting sqref="E286:H286">
    <cfRule type="cellIs" dxfId="213" priority="365" stopIfTrue="1" operator="lessThan">
      <formula>E285</formula>
    </cfRule>
    <cfRule type="expression" dxfId="212" priority="365" stopIfTrue="1">
      <formula>AND(ISNUMBER(E286),ISNUMBER(E285),E286&gt;=E285)</formula>
    </cfRule>
    <cfRule type="expression" dxfId="211" priority="323" stopIfTrue="1">
      <formula>AND(ISNUMBER(E286),ISNUMBER(E285),E286&gt;=E285)</formula>
    </cfRule>
    <cfRule type="expression" dxfId="210" priority="324" stopIfTrue="1">
      <formula>AND(ISNUMBER(E286),ISNUMBER(E285),E286&lt;E285)</formula>
    </cfRule>
  </conditionalFormatting>
  <conditionalFormatting sqref="E300:H300 H301">
    <cfRule type="cellIs" dxfId="209" priority="366" stopIfTrue="1" operator="lessThan">
      <formula>E299</formula>
    </cfRule>
    <cfRule type="cellIs" dxfId="208" priority="366" stopIfTrue="1" operator="greaterThanOrEqual">
      <formula>E299</formula>
    </cfRule>
  </conditionalFormatting>
  <conditionalFormatting sqref="E300:H300">
    <cfRule type="expression" dxfId="207" priority="367" stopIfTrue="1">
      <formula>AND(ISNUMBER(E300),ISNUMBER(E299),E300&gt;=E299)</formula>
    </cfRule>
    <cfRule type="expression" dxfId="206" priority="325" stopIfTrue="1">
      <formula>AND(ISNUMBER(E300),ISNUMBER(E299),E300&gt;=E299)</formula>
    </cfRule>
    <cfRule type="expression" dxfId="205" priority="326" stopIfTrue="1">
      <formula>AND(ISNUMBER(E300),ISNUMBER(E299),E300&lt;E299)</formula>
    </cfRule>
    <cfRule type="expression" dxfId="204" priority="367" stopIfTrue="1">
      <formula>AND(ISNUMBER(E300),ISNUMBER(E299),E300&lt;E299)</formula>
    </cfRule>
  </conditionalFormatting>
  <conditionalFormatting sqref="E309:H309">
    <cfRule type="expression" dxfId="203" priority="341" stopIfTrue="1">
      <formula>AND(ISNUMBER(E309),ISNUMBER(E308),E309&gt;=E308)</formula>
    </cfRule>
    <cfRule type="expression" dxfId="202" priority="342" stopIfTrue="1">
      <formula>AND(ISNUMBER(E309),ISNUMBER(E308),E309&lt;E308)</formula>
    </cfRule>
    <cfRule type="cellIs" dxfId="201" priority="368" stopIfTrue="1" operator="greaterThanOrEqual">
      <formula>E308</formula>
    </cfRule>
  </conditionalFormatting>
  <conditionalFormatting sqref="E314:H314">
    <cfRule type="expression" dxfId="200" priority="328" stopIfTrue="1">
      <formula>AND(ISNUMBER(E314),ISNUMBER(E313),E314&lt;E313)</formula>
    </cfRule>
    <cfRule type="cellIs" dxfId="199" priority="369" stopIfTrue="1" operator="lessThan">
      <formula>E313</formula>
    </cfRule>
    <cfRule type="expression" dxfId="198" priority="327" stopIfTrue="1">
      <formula>AND(ISNUMBER(E314),ISNUMBER(E313),E314&gt;=E313)</formula>
    </cfRule>
    <cfRule type="expression" dxfId="197" priority="369" stopIfTrue="1">
      <formula>AND(ISNUMBER(E314),ISNUMBER(E313),E314&gt;=E313)</formula>
    </cfRule>
  </conditionalFormatting>
  <conditionalFormatting sqref="E327:H327 H328">
    <cfRule type="cellIs" dxfId="196" priority="370" stopIfTrue="1" operator="greaterThanOrEqual">
      <formula>E326</formula>
    </cfRule>
    <cfRule type="cellIs" dxfId="195" priority="370" stopIfTrue="1" operator="lessThan">
      <formula>E326</formula>
    </cfRule>
  </conditionalFormatting>
  <conditionalFormatting sqref="E340:H340">
    <cfRule type="cellIs" dxfId="194" priority="371" stopIfTrue="1" operator="greaterThanOrEqual">
      <formula>E339</formula>
    </cfRule>
  </conditionalFormatting>
  <conditionalFormatting sqref="E345:H345">
    <cfRule type="expression" dxfId="193" priority="282" stopIfTrue="1">
      <formula>AND(ISNUMBER(E345),ISNUMBER(E344),E345&lt;E344)</formula>
    </cfRule>
    <cfRule type="expression" dxfId="192" priority="281" stopIfTrue="1">
      <formula>AND(ISNUMBER(E345),ISNUMBER(E344),E345&gt;=E344)</formula>
    </cfRule>
    <cfRule type="expression" dxfId="191" priority="283" stopIfTrue="1">
      <formula>AND(ISNUMBER(E345),ISNUMBER(E344),E345&gt;=E344)</formula>
    </cfRule>
  </conditionalFormatting>
  <conditionalFormatting sqref="E358:H358">
    <cfRule type="expression" dxfId="190" priority="276" stopIfTrue="1">
      <formula>AND(ISNUMBER(E358),ISNUMBER(E357),E358&gt;=E357)</formula>
    </cfRule>
    <cfRule type="expression" dxfId="189" priority="275" stopIfTrue="1">
      <formula>AND(ISNUMBER(E358),ISNUMBER(E357),E358&lt;E357)</formula>
    </cfRule>
    <cfRule type="expression" dxfId="188" priority="274" stopIfTrue="1">
      <formula>AND(ISNUMBER(E358),ISNUMBER(E357),E358&gt;=E357)</formula>
    </cfRule>
  </conditionalFormatting>
  <conditionalFormatting sqref="E370:H370">
    <cfRule type="expression" dxfId="187" priority="270" stopIfTrue="1">
      <formula>AND(ISNUMBER(E370),ISNUMBER(E369),E370&gt;=E369)</formula>
    </cfRule>
    <cfRule type="expression" dxfId="186" priority="272" stopIfTrue="1">
      <formula>AND(ISNUMBER(E370),ISNUMBER(E369),E370&gt;=E369)</formula>
    </cfRule>
    <cfRule type="expression" dxfId="185" priority="271" stopIfTrue="1">
      <formula>AND(ISNUMBER(E370),ISNUMBER(E369),E370&lt;E369)</formula>
    </cfRule>
  </conditionalFormatting>
  <conditionalFormatting sqref="E381:H381">
    <cfRule type="expression" dxfId="184" priority="266" stopIfTrue="1">
      <formula>AND(ISNUMBER(E381),ISNUMBER(E380),E381&gt;=E380)</formula>
    </cfRule>
    <cfRule type="expression" dxfId="183" priority="267" stopIfTrue="1">
      <formula>AND(ISNUMBER(E381),ISNUMBER(E380),E381&lt;E380)</formula>
    </cfRule>
    <cfRule type="expression" dxfId="182" priority="268" stopIfTrue="1">
      <formula>AND(ISNUMBER(E381),ISNUMBER(E380),E381&gt;=E380)</formula>
    </cfRule>
  </conditionalFormatting>
  <conditionalFormatting sqref="E404:H404">
    <cfRule type="expression" dxfId="181" priority="259" stopIfTrue="1">
      <formula>AND(ISNUMBER(E404),ISNUMBER(E403),E404&gt;=E403)</formula>
    </cfRule>
    <cfRule type="expression" dxfId="180" priority="260" stopIfTrue="1">
      <formula>AND(ISNUMBER(E404),ISNUMBER(E403),E404&lt;E403)</formula>
    </cfRule>
    <cfRule type="expression" dxfId="179" priority="261" stopIfTrue="1">
      <formula>AND(ISNUMBER(E404),ISNUMBER(E403),E404&gt;=E403)</formula>
    </cfRule>
  </conditionalFormatting>
  <conditionalFormatting sqref="E427:H427">
    <cfRule type="expression" dxfId="178" priority="244" stopIfTrue="1">
      <formula>AND(ISNUMBER(E427),ISNUMBER(E426),E427&gt;=E426)</formula>
    </cfRule>
    <cfRule type="expression" dxfId="177" priority="245" stopIfTrue="1">
      <formula>AND(ISNUMBER(E427),ISNUMBER(E426),E427&lt;E426)</formula>
    </cfRule>
    <cfRule type="expression" dxfId="176" priority="246" stopIfTrue="1">
      <formula>AND(ISNUMBER(E427),ISNUMBER(E426),E427&gt;=E426)</formula>
    </cfRule>
  </conditionalFormatting>
  <conditionalFormatting sqref="E450:H450">
    <cfRule type="expression" dxfId="175" priority="224" stopIfTrue="1">
      <formula>AND(ISNUMBER(E450),ISNUMBER(E449),E450&gt;=E449)</formula>
    </cfRule>
    <cfRule type="expression" dxfId="174" priority="225" stopIfTrue="1">
      <formula>AND(ISNUMBER(E450),ISNUMBER(E449),E450&lt;E449)</formula>
    </cfRule>
    <cfRule type="expression" dxfId="173" priority="226" stopIfTrue="1">
      <formula>AND(ISNUMBER(E450),ISNUMBER(E449),E450&gt;=E449)</formula>
    </cfRule>
  </conditionalFormatting>
  <conditionalFormatting sqref="E470:H470">
    <cfRule type="expression" dxfId="172" priority="216" stopIfTrue="1">
      <formula>AND(ISNUMBER(E470),ISNUMBER(E469),E470&gt;=E469)</formula>
    </cfRule>
    <cfRule type="expression" dxfId="171" priority="218" stopIfTrue="1">
      <formula>AND(ISNUMBER(E470),ISNUMBER(E469),E470&gt;=E469)</formula>
    </cfRule>
    <cfRule type="expression" dxfId="170" priority="217" stopIfTrue="1">
      <formula>AND(ISNUMBER(E470),ISNUMBER(E469),E470&lt;E469)</formula>
    </cfRule>
  </conditionalFormatting>
  <conditionalFormatting sqref="E490:H490">
    <cfRule type="expression" dxfId="169" priority="209" stopIfTrue="1">
      <formula>AND(ISNUMBER(E490),ISNUMBER(E489),E490&lt;E489)</formula>
    </cfRule>
    <cfRule type="expression" dxfId="168" priority="210" stopIfTrue="1">
      <formula>AND(ISNUMBER(E490),ISNUMBER(E489),E490&gt;=E489)</formula>
    </cfRule>
    <cfRule type="expression" dxfId="167" priority="208" stopIfTrue="1">
      <formula>AND(ISNUMBER(E490),ISNUMBER(E489),E490&gt;=E489)</formula>
    </cfRule>
  </conditionalFormatting>
  <conditionalFormatting sqref="E507:H507">
    <cfRule type="expression" dxfId="166" priority="196" stopIfTrue="1">
      <formula>AND(ISNUMBER(E507),ISNUMBER(E506),E507&gt;=E506)</formula>
    </cfRule>
    <cfRule type="expression" dxfId="165" priority="197" stopIfTrue="1">
      <formula>AND(ISNUMBER(E507),ISNUMBER(E506),E507&lt;E506)</formula>
    </cfRule>
    <cfRule type="expression" dxfId="164" priority="198" stopIfTrue="1">
      <formula>AND(ISNUMBER(E507),ISNUMBER(E506),E507&gt;=E506)</formula>
    </cfRule>
  </conditionalFormatting>
  <conditionalFormatting sqref="E545:H545">
    <cfRule type="expression" dxfId="163" priority="185" stopIfTrue="1">
      <formula>AND(ISNUMBER(E545),ISNUMBER(E544),E545&lt;E544)</formula>
    </cfRule>
    <cfRule type="expression" dxfId="162" priority="184" stopIfTrue="1">
      <formula>AND(ISNUMBER(E545),ISNUMBER(E544),E545&gt;=E544)</formula>
    </cfRule>
    <cfRule type="expression" dxfId="161" priority="186" stopIfTrue="1">
      <formula>AND(ISNUMBER(E545),ISNUMBER(E544),E545&gt;=E544)</formula>
    </cfRule>
  </conditionalFormatting>
  <conditionalFormatting sqref="E555:H555">
    <cfRule type="expression" dxfId="160" priority="182" stopIfTrue="1">
      <formula>AND(ISNUMBER(E555),ISNUMBER(E554),E555&gt;=E554)</formula>
    </cfRule>
    <cfRule type="expression" dxfId="159" priority="181" stopIfTrue="1">
      <formula>AND(ISNUMBER(E555),ISNUMBER(E554),E555&lt;E554)</formula>
    </cfRule>
    <cfRule type="expression" dxfId="158" priority="180" stopIfTrue="1">
      <formula>AND(ISNUMBER(E555),ISNUMBER(E554),E555&gt;=E554)</formula>
    </cfRule>
  </conditionalFormatting>
  <conditionalFormatting sqref="E562:H562">
    <cfRule type="expression" dxfId="157" priority="175" stopIfTrue="1">
      <formula>AND(ISNUMBER(E562),ISNUMBER(E561),E562&gt;=E561)</formula>
    </cfRule>
  </conditionalFormatting>
  <conditionalFormatting sqref="E574:H574">
    <cfRule type="expression" dxfId="156" priority="166" stopIfTrue="1">
      <formula>AND(ISNUMBER(E574),ISNUMBER(E573),E574&lt;E573)</formula>
    </cfRule>
    <cfRule type="expression" dxfId="155" priority="167" stopIfTrue="1">
      <formula>AND(ISNUMBER(E574),ISNUMBER(E573),E574&gt;=E573)</formula>
    </cfRule>
    <cfRule type="expression" dxfId="154" priority="165" stopIfTrue="1">
      <formula>AND(ISNUMBER(E574),ISNUMBER(E573),E574&gt;=E573)</formula>
    </cfRule>
  </conditionalFormatting>
  <conditionalFormatting sqref="E585:H585">
    <cfRule type="expression" dxfId="153" priority="160" stopIfTrue="1">
      <formula>AND(ISNUMBER(E585),ISNUMBER(E584),E585&gt;=E584)</formula>
    </cfRule>
  </conditionalFormatting>
  <conditionalFormatting sqref="E596:H596">
    <cfRule type="expression" dxfId="152" priority="155" stopIfTrue="1">
      <formula>AND(ISNUMBER(E596),ISNUMBER(E595),E596&gt;=E595)</formula>
    </cfRule>
    <cfRule type="expression" dxfId="151" priority="156" stopIfTrue="1">
      <formula>AND(ISNUMBER(E596),ISNUMBER(E595),E596&lt;E595)</formula>
    </cfRule>
    <cfRule type="expression" dxfId="150" priority="157" stopIfTrue="1">
      <formula>AND(ISNUMBER(E596),ISNUMBER(E595),E596&gt;=E595)</formula>
    </cfRule>
  </conditionalFormatting>
  <conditionalFormatting sqref="E607:H607">
    <cfRule type="expression" dxfId="149" priority="150" stopIfTrue="1">
      <formula>AND(ISNUMBER(E607),ISNUMBER(E606),E607&gt;=E606)</formula>
    </cfRule>
  </conditionalFormatting>
  <conditionalFormatting sqref="E621:H621">
    <cfRule type="expression" dxfId="148" priority="146" stopIfTrue="1">
      <formula>AND(ISNUMBER(E621),ISNUMBER(E620),E621&lt;E620)</formula>
    </cfRule>
    <cfRule type="expression" dxfId="147" priority="147" stopIfTrue="1">
      <formula>AND(ISNUMBER(E621),ISNUMBER(E620),E621&gt;=E620)</formula>
    </cfRule>
    <cfRule type="expression" dxfId="146" priority="145" stopIfTrue="1">
      <formula>AND(ISNUMBER(E621),ISNUMBER(E620),E621&gt;=E620)</formula>
    </cfRule>
  </conditionalFormatting>
  <conditionalFormatting sqref="E639:H639">
    <cfRule type="expression" dxfId="145" priority="141" stopIfTrue="1">
      <formula>AND(ISNUMBER(E639),ISNUMBER(E638),E639&gt;=E638)</formula>
    </cfRule>
    <cfRule type="expression" dxfId="144" priority="142" stopIfTrue="1">
      <formula>AND(ISNUMBER(E639),ISNUMBER(E638),E639&lt;E638)</formula>
    </cfRule>
    <cfRule type="expression" dxfId="143" priority="143" stopIfTrue="1">
      <formula>AND(ISNUMBER(E639),ISNUMBER(E638),E639&gt;=E638)</formula>
    </cfRule>
  </conditionalFormatting>
  <conditionalFormatting sqref="E652:H652">
    <cfRule type="expression" dxfId="142" priority="136" stopIfTrue="1">
      <formula>AND(ISNUMBER(E652),ISNUMBER(E651),E652&gt;=E651)</formula>
    </cfRule>
  </conditionalFormatting>
  <conditionalFormatting sqref="E663:H663">
    <cfRule type="expression" dxfId="141" priority="131" stopIfTrue="1">
      <formula>AND(ISNUMBER(E663),ISNUMBER(E662),E663&gt;=E662)</formula>
    </cfRule>
    <cfRule type="expression" dxfId="140" priority="132" stopIfTrue="1">
      <formula>AND(ISNUMBER(E663),ISNUMBER(E662),E663&lt;E662)</formula>
    </cfRule>
    <cfRule type="expression" dxfId="139" priority="133" stopIfTrue="1">
      <formula>AND(ISNUMBER(E663),ISNUMBER(E662),E663&gt;=E662)</formula>
    </cfRule>
  </conditionalFormatting>
  <conditionalFormatting sqref="E674:H674">
    <cfRule type="expression" dxfId="138" priority="126" stopIfTrue="1">
      <formula>AND(ISNUMBER(E674),ISNUMBER(E673),E674&gt;=E673)</formula>
    </cfRule>
  </conditionalFormatting>
  <conditionalFormatting sqref="E687:H687">
    <cfRule type="expression" dxfId="137" priority="121" stopIfTrue="1">
      <formula>AND(ISNUMBER(E687),ISNUMBER(E686),E687&gt;=E686)</formula>
    </cfRule>
    <cfRule type="expression" dxfId="136" priority="122" stopIfTrue="1">
      <formula>AND(ISNUMBER(E687),ISNUMBER(E686),E687&lt;E686)</formula>
    </cfRule>
    <cfRule type="expression" dxfId="135" priority="123" stopIfTrue="1">
      <formula>AND(ISNUMBER(E687),ISNUMBER(E686),E687&gt;=E686)</formula>
    </cfRule>
  </conditionalFormatting>
  <conditionalFormatting sqref="E700:H700">
    <cfRule type="expression" dxfId="134" priority="116" stopIfTrue="1">
      <formula>AND(ISNUMBER(E700),ISNUMBER(E699),E700&gt;=E699)</formula>
    </cfRule>
  </conditionalFormatting>
  <conditionalFormatting sqref="E716:H716">
    <cfRule type="expression" dxfId="133" priority="113" stopIfTrue="1">
      <formula>AND(ISNUMBER(E716),ISNUMBER(E715),E716&gt;=E715)</formula>
    </cfRule>
    <cfRule type="expression" dxfId="132" priority="111" stopIfTrue="1">
      <formula>AND(ISNUMBER(E716),ISNUMBER(E715),E716&gt;=E715)</formula>
    </cfRule>
    <cfRule type="expression" dxfId="131" priority="112" stopIfTrue="1">
      <formula>AND(ISNUMBER(E716),ISNUMBER(E715),E716&lt;E715)</formula>
    </cfRule>
  </conditionalFormatting>
  <conditionalFormatting sqref="E729:H729">
    <cfRule type="expression" dxfId="130" priority="103" stopIfTrue="1">
      <formula>AND(ISNUMBER(E729),ISNUMBER(E728),E729&gt;=E728)</formula>
    </cfRule>
    <cfRule type="expression" dxfId="129" priority="102" stopIfTrue="1">
      <formula>AND(ISNUMBER(E729),ISNUMBER(E728),E729&lt;E728)</formula>
    </cfRule>
    <cfRule type="expression" dxfId="128" priority="101" stopIfTrue="1">
      <formula>AND(ISNUMBER(E729),ISNUMBER(E728),E729&gt;=E728)</formula>
    </cfRule>
  </conditionalFormatting>
  <conditionalFormatting sqref="E741:H741">
    <cfRule type="expression" dxfId="127" priority="96" stopIfTrue="1">
      <formula>AND(ISNUMBER(E741),ISNUMBER(E740),E741&gt;=E740)</formula>
    </cfRule>
  </conditionalFormatting>
  <conditionalFormatting sqref="E758:H758">
    <cfRule type="expression" dxfId="126" priority="91" stopIfTrue="1">
      <formula>AND(ISNUMBER(E758),ISNUMBER(E757),E758&gt;=E757)</formula>
    </cfRule>
    <cfRule type="expression" dxfId="125" priority="93" stopIfTrue="1">
      <formula>AND(ISNUMBER(E758),ISNUMBER(E757),E758&gt;=E757)</formula>
    </cfRule>
    <cfRule type="expression" dxfId="124" priority="92" stopIfTrue="1">
      <formula>AND(ISNUMBER(E758),ISNUMBER(E757),E758&lt;E757)</formula>
    </cfRule>
  </conditionalFormatting>
  <conditionalFormatting sqref="E771:H771">
    <cfRule type="expression" dxfId="123" priority="86" stopIfTrue="1">
      <formula>AND(ISNUMBER(E771),ISNUMBER(E770),E771&gt;=E770)</formula>
    </cfRule>
  </conditionalFormatting>
  <conditionalFormatting sqref="E783:H783">
    <cfRule type="expression" dxfId="122" priority="81" stopIfTrue="1">
      <formula>AND(ISNUMBER(E783),ISNUMBER(E782),E783&gt;=E782)</formula>
    </cfRule>
    <cfRule type="expression" dxfId="121" priority="82" stopIfTrue="1">
      <formula>AND(ISNUMBER(E783),ISNUMBER(E782),E783&lt;E782)</formula>
    </cfRule>
    <cfRule type="expression" dxfId="120" priority="83" stopIfTrue="1">
      <formula>AND(ISNUMBER(E783),ISNUMBER(E782),E783&gt;=E782)</formula>
    </cfRule>
  </conditionalFormatting>
  <conditionalFormatting sqref="E800:H800">
    <cfRule type="expression" dxfId="119" priority="76" stopIfTrue="1">
      <formula>AND(ISNUMBER(E800),ISNUMBER(E799),E800&gt;=E799)</formula>
    </cfRule>
  </conditionalFormatting>
  <conditionalFormatting sqref="E819:H819">
    <cfRule type="expression" dxfId="118" priority="73" stopIfTrue="1">
      <formula>AND(ISNUMBER(E819),ISNUMBER(E818),E819&gt;=E818)</formula>
    </cfRule>
    <cfRule type="expression" dxfId="117" priority="72" stopIfTrue="1">
      <formula>AND(ISNUMBER(E819),ISNUMBER(E818),E819&lt;E818)</formula>
    </cfRule>
    <cfRule type="expression" dxfId="116" priority="71" stopIfTrue="1">
      <formula>AND(ISNUMBER(E819),ISNUMBER(E818),E819&gt;=E818)</formula>
    </cfRule>
  </conditionalFormatting>
  <conditionalFormatting sqref="E832:H832">
    <cfRule type="expression" dxfId="115" priority="69" stopIfTrue="1">
      <formula>AND(ISNUMBER(E832),ISNUMBER(E831),E832&gt;=E831)</formula>
    </cfRule>
    <cfRule type="expression" dxfId="114" priority="68" stopIfTrue="1">
      <formula>AND(ISNUMBER(E832),ISNUMBER(E831),E832&lt;E831)</formula>
    </cfRule>
    <cfRule type="expression" dxfId="113" priority="67" stopIfTrue="1">
      <formula>AND(ISNUMBER(E832),ISNUMBER(E831),E832&gt;=E831)</formula>
    </cfRule>
  </conditionalFormatting>
  <conditionalFormatting sqref="E847:H847">
    <cfRule type="expression" dxfId="112" priority="62" stopIfTrue="1">
      <formula>AND(ISNUMBER(E847),ISNUMBER(E846),E847&gt;=E846)</formula>
    </cfRule>
  </conditionalFormatting>
  <conditionalFormatting sqref="E866:H866">
    <cfRule type="expression" dxfId="111" priority="59" stopIfTrue="1">
      <formula>AND(ISNUMBER(E866),ISNUMBER(E865),E866&gt;=E865)</formula>
    </cfRule>
    <cfRule type="expression" dxfId="110" priority="58" stopIfTrue="1">
      <formula>AND(ISNUMBER(E866),ISNUMBER(E865),E866&lt;E865)</formula>
    </cfRule>
    <cfRule type="expression" dxfId="109" priority="57" stopIfTrue="1">
      <formula>AND(ISNUMBER(E866),ISNUMBER(E865),E866&gt;=E865)</formula>
    </cfRule>
  </conditionalFormatting>
  <conditionalFormatting sqref="E883:H883">
    <cfRule type="expression" dxfId="108" priority="52" stopIfTrue="1">
      <formula>AND(ISNUMBER(E883),ISNUMBER(E882),E883&gt;=E882)</formula>
    </cfRule>
  </conditionalFormatting>
  <conditionalFormatting sqref="E898:H898">
    <cfRule type="expression" dxfId="107" priority="48" stopIfTrue="1">
      <formula>AND(ISNUMBER(E898),ISNUMBER(E897),E898&lt;E897)</formula>
    </cfRule>
    <cfRule type="expression" dxfId="106" priority="49" stopIfTrue="1">
      <formula>AND(ISNUMBER(E898),ISNUMBER(E897),E898&gt;=E897)</formula>
    </cfRule>
    <cfRule type="expression" dxfId="105" priority="47" stopIfTrue="1">
      <formula>AND(ISNUMBER(E898),ISNUMBER(E897),E898&gt;=E897)</formula>
    </cfRule>
  </conditionalFormatting>
  <conditionalFormatting sqref="E911:H911">
    <cfRule type="expression" dxfId="104" priority="42" stopIfTrue="1">
      <formula>AND(ISNUMBER(E911),ISNUMBER(E910),E911&gt;=E910)</formula>
    </cfRule>
  </conditionalFormatting>
  <conditionalFormatting sqref="E929:H929">
    <cfRule type="expression" dxfId="103" priority="37" stopIfTrue="1">
      <formula>AND(ISNUMBER(E929),ISNUMBER(E928),E929&gt;=E928)</formula>
    </cfRule>
    <cfRule type="expression" dxfId="102" priority="38" stopIfTrue="1">
      <formula>AND(ISNUMBER(E929),ISNUMBER(E928),E929&lt;E928)</formula>
    </cfRule>
    <cfRule type="expression" dxfId="101" priority="39" stopIfTrue="1">
      <formula>AND(ISNUMBER(E929),ISNUMBER(E928),E929&gt;=E928)</formula>
    </cfRule>
  </conditionalFormatting>
  <conditionalFormatting sqref="E939:H939">
    <cfRule type="expression" dxfId="100" priority="33" stopIfTrue="1">
      <formula>AND(ISNUMBER(E939),ISNUMBER(E938),E939&gt;=E938)</formula>
    </cfRule>
    <cfRule type="expression" dxfId="99" priority="34" stopIfTrue="1">
      <formula>AND(ISNUMBER(E939),ISNUMBER(E938),E939&lt;E938)</formula>
    </cfRule>
    <cfRule type="expression" dxfId="98" priority="35" stopIfTrue="1">
      <formula>AND(ISNUMBER(E939),ISNUMBER(E938),E939&gt;=E938)</formula>
    </cfRule>
  </conditionalFormatting>
  <conditionalFormatting sqref="E949:H949">
    <cfRule type="expression" dxfId="97" priority="28" stopIfTrue="1">
      <formula>AND(ISNUMBER(E949),ISNUMBER(E948),E949&gt;=E948)</formula>
    </cfRule>
  </conditionalFormatting>
  <conditionalFormatting sqref="E963:H963">
    <cfRule type="expression" dxfId="96" priority="25" stopIfTrue="1">
      <formula>AND(ISNUMBER(E963),ISNUMBER(E962),E963&gt;=E962)</formula>
    </cfRule>
    <cfRule type="expression" dxfId="95" priority="24" stopIfTrue="1">
      <formula>AND(ISNUMBER(E963),ISNUMBER(E962),E963&lt;E962)</formula>
    </cfRule>
    <cfRule type="expression" dxfId="94" priority="23" stopIfTrue="1">
      <formula>AND(ISNUMBER(E963),ISNUMBER(E962),E963&gt;=E962)</formula>
    </cfRule>
  </conditionalFormatting>
  <conditionalFormatting sqref="E974:H974">
    <cfRule type="expression" dxfId="93" priority="18" stopIfTrue="1">
      <formula>AND(ISNUMBER(E974),ISNUMBER(E973),E974&gt;=E973)</formula>
    </cfRule>
  </conditionalFormatting>
  <conditionalFormatting sqref="E989:H989">
    <cfRule type="expression" dxfId="92" priority="15" stopIfTrue="1">
      <formula>AND(ISNUMBER(E989),ISNUMBER(E988),E989&gt;=E988)</formula>
    </cfRule>
    <cfRule type="expression" dxfId="91" priority="14" stopIfTrue="1">
      <formula>AND(ISNUMBER(E989),ISNUMBER(E988),E989&lt;E988)</formula>
    </cfRule>
    <cfRule type="expression" dxfId="90" priority="13" stopIfTrue="1">
      <formula>AND(ISNUMBER(E989),ISNUMBER(E988),E989&gt;=E988)</formula>
    </cfRule>
  </conditionalFormatting>
  <conditionalFormatting sqref="E999:H999">
    <cfRule type="expression" dxfId="89" priority="2" stopIfTrue="1">
      <formula>AND(ISNUMBER(E999),ISNUMBER(E998),E999&gt;=E998)</formula>
    </cfRule>
    <cfRule type="expression" dxfId="88" priority="4" stopIfTrue="1">
      <formula>AND(ISNUMBER(E999),ISNUMBER(E998),E999&gt;=E998)</formula>
    </cfRule>
    <cfRule type="expression" dxfId="87" priority="3" stopIfTrue="1">
      <formula>AND(ISNUMBER(E999),ISNUMBER(E998),E999&lt;E998)</formula>
    </cfRule>
  </conditionalFormatting>
  <conditionalFormatting sqref="H275">
    <cfRule type="cellIs" dxfId="86" priority="372" stopIfTrue="1" operator="greaterThanOrEqual">
      <formula>H274</formula>
    </cfRule>
    <cfRule type="cellIs" dxfId="85" priority="372" stopIfTrue="1" operator="lessThan">
      <formula>H274</formula>
    </cfRule>
  </conditionalFormatting>
  <conditionalFormatting sqref="H287">
    <cfRule type="cellIs" dxfId="84" priority="373" stopIfTrue="1" operator="lessThan">
      <formula>H286</formula>
    </cfRule>
    <cfRule type="cellIs" dxfId="83" priority="373" stopIfTrue="1" operator="greaterThanOrEqual">
      <formula>H286</formula>
    </cfRule>
  </conditionalFormatting>
  <conditionalFormatting sqref="H315">
    <cfRule type="cellIs" dxfId="82" priority="374" stopIfTrue="1" operator="lessThan">
      <formula>H314</formula>
    </cfRule>
    <cfRule type="cellIs" dxfId="81" priority="374" stopIfTrue="1" operator="greaterThanOrEqual">
      <formula>H314</formula>
    </cfRule>
  </conditionalFormatting>
  <conditionalFormatting sqref="H346">
    <cfRule type="cellIs" dxfId="80" priority="284" stopIfTrue="1" operator="greaterThanOrEqual">
      <formula>H345</formula>
    </cfRule>
  </conditionalFormatting>
  <conditionalFormatting sqref="H359">
    <cfRule type="cellIs" dxfId="79" priority="277" stopIfTrue="1" operator="greaterThanOrEqual">
      <formula>H358</formula>
    </cfRule>
  </conditionalFormatting>
  <conditionalFormatting sqref="H371">
    <cfRule type="cellIs" dxfId="78" priority="273" stopIfTrue="1" operator="greaterThanOrEqual">
      <formula>H370</formula>
    </cfRule>
  </conditionalFormatting>
  <conditionalFormatting sqref="H382">
    <cfRule type="cellIs" dxfId="77" priority="269" stopIfTrue="1" operator="greaterThanOrEqual">
      <formula>H381</formula>
    </cfRule>
  </conditionalFormatting>
  <conditionalFormatting sqref="H392:H393">
    <cfRule type="cellIs" dxfId="76" priority="263" stopIfTrue="1" operator="greaterThanOrEqual">
      <formula>H391</formula>
    </cfRule>
  </conditionalFormatting>
  <conditionalFormatting sqref="H405">
    <cfRule type="cellIs" dxfId="75" priority="262" stopIfTrue="1" operator="greaterThanOrEqual">
      <formula>H404</formula>
    </cfRule>
  </conditionalFormatting>
  <conditionalFormatting sqref="H415:H416">
    <cfRule type="cellIs" dxfId="74" priority="258" stopIfTrue="1" operator="greaterThanOrEqual">
      <formula>H414</formula>
    </cfRule>
  </conditionalFormatting>
  <conditionalFormatting sqref="H428">
    <cfRule type="cellIs" dxfId="73" priority="247" stopIfTrue="1" operator="greaterThanOrEqual">
      <formula>H427</formula>
    </cfRule>
  </conditionalFormatting>
  <conditionalFormatting sqref="H440:H441">
    <cfRule type="cellIs" dxfId="72" priority="231" stopIfTrue="1" operator="greaterThanOrEqual">
      <formula>H439</formula>
    </cfRule>
  </conditionalFormatting>
  <conditionalFormatting sqref="H451">
    <cfRule type="cellIs" dxfId="71" priority="227" stopIfTrue="1" operator="greaterThanOrEqual">
      <formula>H450</formula>
    </cfRule>
  </conditionalFormatting>
  <conditionalFormatting sqref="H460:H461">
    <cfRule type="cellIs" dxfId="70" priority="223" stopIfTrue="1" operator="greaterThanOrEqual">
      <formula>H459</formula>
    </cfRule>
  </conditionalFormatting>
  <conditionalFormatting sqref="H471">
    <cfRule type="cellIs" dxfId="69" priority="219" stopIfTrue="1" operator="greaterThanOrEqual">
      <formula>H470</formula>
    </cfRule>
  </conditionalFormatting>
  <conditionalFormatting sqref="H480:H481">
    <cfRule type="cellIs" dxfId="68" priority="215" stopIfTrue="1" operator="greaterThanOrEqual">
      <formula>H479</formula>
    </cfRule>
  </conditionalFormatting>
  <conditionalFormatting sqref="H491">
    <cfRule type="cellIs" dxfId="67" priority="211" stopIfTrue="1" operator="greaterThanOrEqual">
      <formula>H490</formula>
    </cfRule>
  </conditionalFormatting>
  <conditionalFormatting sqref="H497:H498">
    <cfRule type="cellIs" dxfId="66" priority="203" stopIfTrue="1" operator="greaterThanOrEqual">
      <formula>H496</formula>
    </cfRule>
  </conditionalFormatting>
  <conditionalFormatting sqref="H508">
    <cfRule type="cellIs" dxfId="65" priority="199" stopIfTrue="1" operator="greaterThanOrEqual">
      <formula>H507</formula>
    </cfRule>
  </conditionalFormatting>
  <conditionalFormatting sqref="H517:H518">
    <cfRule type="cellIs" dxfId="64" priority="195" stopIfTrue="1" operator="greaterThanOrEqual">
      <formula>H516</formula>
    </cfRule>
  </conditionalFormatting>
  <conditionalFormatting sqref="H535:H536">
    <cfRule type="cellIs" dxfId="63" priority="191" stopIfTrue="1" operator="greaterThanOrEqual">
      <formula>H534</formula>
    </cfRule>
  </conditionalFormatting>
  <conditionalFormatting sqref="H546">
    <cfRule type="cellIs" dxfId="62" priority="187" stopIfTrue="1" operator="greaterThanOrEqual">
      <formula>H545</formula>
    </cfRule>
  </conditionalFormatting>
  <conditionalFormatting sqref="H556">
    <cfRule type="cellIs" dxfId="61" priority="183" stopIfTrue="1" operator="greaterThanOrEqual">
      <formula>H555</formula>
    </cfRule>
  </conditionalFormatting>
  <conditionalFormatting sqref="H562">
    <cfRule type="expression" dxfId="60" priority="173" stopIfTrue="1">
      <formula>AND(ISNUMBER(H562),ISNUMBER(H561),H562&gt;=H561)</formula>
    </cfRule>
    <cfRule type="expression" dxfId="59" priority="174" stopIfTrue="1">
      <formula>AND(ISNUMBER(H562),ISNUMBER(H561),H562&lt;H561)</formula>
    </cfRule>
  </conditionalFormatting>
  <conditionalFormatting sqref="H563">
    <cfRule type="cellIs" dxfId="58" priority="179" stopIfTrue="1" operator="greaterThanOrEqual">
      <formula>H562</formula>
    </cfRule>
  </conditionalFormatting>
  <conditionalFormatting sqref="H575">
    <cfRule type="cellIs" dxfId="57" priority="164" stopIfTrue="1" operator="greaterThanOrEqual">
      <formula>H574</formula>
    </cfRule>
  </conditionalFormatting>
  <conditionalFormatting sqref="H585">
    <cfRule type="expression" dxfId="56" priority="158" stopIfTrue="1">
      <formula>AND(ISNUMBER(H585),ISNUMBER(H584),H585&gt;=H584)</formula>
    </cfRule>
    <cfRule type="expression" dxfId="55" priority="159" stopIfTrue="1">
      <formula>AND(ISNUMBER(H585),ISNUMBER(H584),H585&lt;H584)</formula>
    </cfRule>
  </conditionalFormatting>
  <conditionalFormatting sqref="H586">
    <cfRule type="cellIs" dxfId="54" priority="163" stopIfTrue="1" operator="greaterThanOrEqual">
      <formula>H585</formula>
    </cfRule>
  </conditionalFormatting>
  <conditionalFormatting sqref="H597">
    <cfRule type="cellIs" dxfId="53" priority="154" stopIfTrue="1" operator="greaterThanOrEqual">
      <formula>H596</formula>
    </cfRule>
  </conditionalFormatting>
  <conditionalFormatting sqref="H607">
    <cfRule type="expression" dxfId="52" priority="149" stopIfTrue="1">
      <formula>AND(ISNUMBER(H607),ISNUMBER(H606),H607&lt;H606)</formula>
    </cfRule>
    <cfRule type="expression" dxfId="51" priority="148" stopIfTrue="1">
      <formula>AND(ISNUMBER(H607),ISNUMBER(H606),H607&gt;=H606)</formula>
    </cfRule>
  </conditionalFormatting>
  <conditionalFormatting sqref="H608">
    <cfRule type="cellIs" dxfId="50" priority="153" stopIfTrue="1" operator="greaterThanOrEqual">
      <formula>H607</formula>
    </cfRule>
  </conditionalFormatting>
  <conditionalFormatting sqref="H622">
    <cfRule type="cellIs" dxfId="49" priority="144" stopIfTrue="1" operator="greaterThanOrEqual">
      <formula>H621</formula>
    </cfRule>
  </conditionalFormatting>
  <conditionalFormatting sqref="H640">
    <cfRule type="cellIs" dxfId="48" priority="140" stopIfTrue="1" operator="greaterThanOrEqual">
      <formula>H639</formula>
    </cfRule>
  </conditionalFormatting>
  <conditionalFormatting sqref="H652">
    <cfRule type="expression" dxfId="47" priority="135" stopIfTrue="1">
      <formula>AND(ISNUMBER(H652),ISNUMBER(H651),H652&lt;H651)</formula>
    </cfRule>
    <cfRule type="expression" dxfId="46" priority="134" stopIfTrue="1">
      <formula>AND(ISNUMBER(H652),ISNUMBER(H651),H652&gt;=H651)</formula>
    </cfRule>
  </conditionalFormatting>
  <conditionalFormatting sqref="H653">
    <cfRule type="cellIs" dxfId="45" priority="139" stopIfTrue="1" operator="greaterThanOrEqual">
      <formula>H652</formula>
    </cfRule>
  </conditionalFormatting>
  <conditionalFormatting sqref="H664">
    <cfRule type="cellIs" dxfId="44" priority="130" stopIfTrue="1" operator="greaterThanOrEqual">
      <formula>H663</formula>
    </cfRule>
  </conditionalFormatting>
  <conditionalFormatting sqref="H674">
    <cfRule type="expression" dxfId="43" priority="125" stopIfTrue="1">
      <formula>AND(ISNUMBER(H674),ISNUMBER(H673),H674&lt;H673)</formula>
    </cfRule>
    <cfRule type="expression" dxfId="42" priority="124" stopIfTrue="1">
      <formula>AND(ISNUMBER(H674),ISNUMBER(H673),H674&gt;=H673)</formula>
    </cfRule>
  </conditionalFormatting>
  <conditionalFormatting sqref="H675">
    <cfRule type="cellIs" dxfId="41" priority="129" stopIfTrue="1" operator="greaterThanOrEqual">
      <formula>H674</formula>
    </cfRule>
  </conditionalFormatting>
  <conditionalFormatting sqref="H688">
    <cfRule type="cellIs" dxfId="40" priority="120" stopIfTrue="1" operator="greaterThanOrEqual">
      <formula>H687</formula>
    </cfRule>
  </conditionalFormatting>
  <conditionalFormatting sqref="H700">
    <cfRule type="expression" dxfId="39" priority="115" stopIfTrue="1">
      <formula>AND(ISNUMBER(H700),ISNUMBER(H699),H700&lt;H699)</formula>
    </cfRule>
    <cfRule type="expression" dxfId="38" priority="114" stopIfTrue="1">
      <formula>AND(ISNUMBER(H700),ISNUMBER(H699),H700&gt;=H699)</formula>
    </cfRule>
  </conditionalFormatting>
  <conditionalFormatting sqref="H701">
    <cfRule type="cellIs" dxfId="37" priority="119" stopIfTrue="1" operator="greaterThanOrEqual">
      <formula>H700</formula>
    </cfRule>
  </conditionalFormatting>
  <conditionalFormatting sqref="H717">
    <cfRule type="cellIs" dxfId="36" priority="110" stopIfTrue="1" operator="greaterThanOrEqual">
      <formula>H716</formula>
    </cfRule>
  </conditionalFormatting>
  <conditionalFormatting sqref="H730">
    <cfRule type="cellIs" dxfId="35" priority="100" stopIfTrue="1" operator="greaterThanOrEqual">
      <formula>H729</formula>
    </cfRule>
  </conditionalFormatting>
  <conditionalFormatting sqref="H741">
    <cfRule type="expression" dxfId="34" priority="95" stopIfTrue="1">
      <formula>AND(ISNUMBER(H741),ISNUMBER(H740),H741&lt;H740)</formula>
    </cfRule>
    <cfRule type="expression" dxfId="33" priority="94" stopIfTrue="1">
      <formula>AND(ISNUMBER(H741),ISNUMBER(H740),H741&gt;=H740)</formula>
    </cfRule>
  </conditionalFormatting>
  <conditionalFormatting sqref="H742">
    <cfRule type="cellIs" dxfId="32" priority="99" stopIfTrue="1" operator="greaterThanOrEqual">
      <formula>H741</formula>
    </cfRule>
  </conditionalFormatting>
  <conditionalFormatting sqref="H759">
    <cfRule type="cellIs" dxfId="31" priority="90" stopIfTrue="1" operator="greaterThanOrEqual">
      <formula>H758</formula>
    </cfRule>
  </conditionalFormatting>
  <conditionalFormatting sqref="H771">
    <cfRule type="expression" dxfId="30" priority="85" stopIfTrue="1">
      <formula>AND(ISNUMBER(H771),ISNUMBER(H770),H771&lt;H770)</formula>
    </cfRule>
    <cfRule type="expression" dxfId="29" priority="84" stopIfTrue="1">
      <formula>AND(ISNUMBER(H771),ISNUMBER(H770),H771&gt;=H770)</formula>
    </cfRule>
  </conditionalFormatting>
  <conditionalFormatting sqref="H772">
    <cfRule type="cellIs" dxfId="28" priority="89" stopIfTrue="1" operator="greaterThanOrEqual">
      <formula>H771</formula>
    </cfRule>
  </conditionalFormatting>
  <conditionalFormatting sqref="H784">
    <cfRule type="cellIs" dxfId="27" priority="80" stopIfTrue="1" operator="greaterThanOrEqual">
      <formula>H783</formula>
    </cfRule>
  </conditionalFormatting>
  <conditionalFormatting sqref="H800">
    <cfRule type="expression" dxfId="26" priority="75" stopIfTrue="1">
      <formula>AND(ISNUMBER(H800),ISNUMBER(H799),H800&lt;H799)</formula>
    </cfRule>
    <cfRule type="expression" dxfId="25" priority="74" stopIfTrue="1">
      <formula>AND(ISNUMBER(H800),ISNUMBER(H799),H800&gt;=H799)</formula>
    </cfRule>
  </conditionalFormatting>
  <conditionalFormatting sqref="H801">
    <cfRule type="cellIs" dxfId="24" priority="79" stopIfTrue="1" operator="greaterThanOrEqual">
      <formula>H800</formula>
    </cfRule>
  </conditionalFormatting>
  <conditionalFormatting sqref="H820">
    <cfRule type="cellIs" dxfId="23" priority="70" stopIfTrue="1" operator="greaterThanOrEqual">
      <formula>H819</formula>
    </cfRule>
  </conditionalFormatting>
  <conditionalFormatting sqref="H833">
    <cfRule type="cellIs" dxfId="22" priority="66" stopIfTrue="1" operator="greaterThanOrEqual">
      <formula>H832</formula>
    </cfRule>
  </conditionalFormatting>
  <conditionalFormatting sqref="H847">
    <cfRule type="expression" dxfId="21" priority="61" stopIfTrue="1">
      <formula>AND(ISNUMBER(H847),ISNUMBER(H846),H847&lt;H846)</formula>
    </cfRule>
    <cfRule type="expression" dxfId="20" priority="60" stopIfTrue="1">
      <formula>AND(ISNUMBER(H847),ISNUMBER(H846),H847&gt;=H846)</formula>
    </cfRule>
  </conditionalFormatting>
  <conditionalFormatting sqref="H848">
    <cfRule type="cellIs" dxfId="19" priority="65" stopIfTrue="1" operator="greaterThanOrEqual">
      <formula>H847</formula>
    </cfRule>
  </conditionalFormatting>
  <conditionalFormatting sqref="H867">
    <cfRule type="cellIs" dxfId="18" priority="56" stopIfTrue="1" operator="greaterThanOrEqual">
      <formula>H866</formula>
    </cfRule>
  </conditionalFormatting>
  <conditionalFormatting sqref="H883">
    <cfRule type="expression" dxfId="17" priority="51" stopIfTrue="1">
      <formula>AND(ISNUMBER(H883),ISNUMBER(H882),H883&lt;H882)</formula>
    </cfRule>
    <cfRule type="expression" dxfId="16" priority="50" stopIfTrue="1">
      <formula>AND(ISNUMBER(H883),ISNUMBER(H882),H883&gt;=H882)</formula>
    </cfRule>
  </conditionalFormatting>
  <conditionalFormatting sqref="H884">
    <cfRule type="cellIs" dxfId="15" priority="55" stopIfTrue="1" operator="greaterThanOrEqual">
      <formula>H883</formula>
    </cfRule>
  </conditionalFormatting>
  <conditionalFormatting sqref="H899">
    <cfRule type="cellIs" dxfId="14" priority="46" stopIfTrue="1" operator="greaterThanOrEqual">
      <formula>H898</formula>
    </cfRule>
  </conditionalFormatting>
  <conditionalFormatting sqref="H911">
    <cfRule type="expression" dxfId="13" priority="41" stopIfTrue="1">
      <formula>AND(ISNUMBER(H911),ISNUMBER(H910),H911&lt;H910)</formula>
    </cfRule>
    <cfRule type="expression" dxfId="12" priority="40" stopIfTrue="1">
      <formula>AND(ISNUMBER(H911),ISNUMBER(H910),H911&gt;=H910)</formula>
    </cfRule>
  </conditionalFormatting>
  <conditionalFormatting sqref="H912">
    <cfRule type="cellIs" dxfId="11" priority="45" stopIfTrue="1" operator="greaterThanOrEqual">
      <formula>H911</formula>
    </cfRule>
  </conditionalFormatting>
  <conditionalFormatting sqref="H930">
    <cfRule type="cellIs" dxfId="10" priority="36" stopIfTrue="1" operator="greaterThanOrEqual">
      <formula>H929</formula>
    </cfRule>
  </conditionalFormatting>
  <conditionalFormatting sqref="H940">
    <cfRule type="cellIs" dxfId="9" priority="32" stopIfTrue="1" operator="greaterThanOrEqual">
      <formula>H939</formula>
    </cfRule>
  </conditionalFormatting>
  <conditionalFormatting sqref="H949">
    <cfRule type="expression" dxfId="8" priority="27" stopIfTrue="1">
      <formula>AND(ISNUMBER(H949),ISNUMBER(H948),H949&lt;H948)</formula>
    </cfRule>
    <cfRule type="expression" dxfId="7" priority="26" stopIfTrue="1">
      <formula>AND(ISNUMBER(H949),ISNUMBER(H948),H949&gt;=H948)</formula>
    </cfRule>
  </conditionalFormatting>
  <conditionalFormatting sqref="H950">
    <cfRule type="cellIs" dxfId="6" priority="31" stopIfTrue="1" operator="greaterThanOrEqual">
      <formula>H949</formula>
    </cfRule>
  </conditionalFormatting>
  <conditionalFormatting sqref="H964">
    <cfRule type="cellIs" dxfId="5" priority="22" stopIfTrue="1" operator="greaterThanOrEqual">
      <formula>H963</formula>
    </cfRule>
  </conditionalFormatting>
  <conditionalFormatting sqref="H974">
    <cfRule type="expression" dxfId="4" priority="17" stopIfTrue="1">
      <formula>AND(ISNUMBER(H974),ISNUMBER(H973),H974&lt;H973)</formula>
    </cfRule>
    <cfRule type="expression" dxfId="3" priority="16" stopIfTrue="1">
      <formula>AND(ISNUMBER(H974),ISNUMBER(H973),H974&gt;=H973)</formula>
    </cfRule>
  </conditionalFormatting>
  <conditionalFormatting sqref="H975">
    <cfRule type="cellIs" dxfId="2" priority="21" stopIfTrue="1" operator="greaterThanOrEqual">
      <formula>H974</formula>
    </cfRule>
  </conditionalFormatting>
  <conditionalFormatting sqref="H990">
    <cfRule type="cellIs" dxfId="1" priority="11" stopIfTrue="1" operator="greaterThanOrEqual">
      <formula>H989</formula>
    </cfRule>
  </conditionalFormatting>
  <conditionalFormatting sqref="H1000">
    <cfRule type="cellIs" dxfId="0" priority="1" stopIfTrue="1" operator="greaterThanOrEqual">
      <formula>H999</formula>
    </cfRule>
  </conditionalFormatting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"/>
  <sheetViews>
    <sheetView showGridLines="0" zoomScale="258" workbookViewId="0">
      <pane xSplit="1" ySplit="1" topLeftCell="B2" activePane="bottomRight" state="frozen"/>
      <selection pane="topRight"/>
      <selection pane="bottomLeft"/>
      <selection pane="bottomRight" activeCell="E4" sqref="A4:E4"/>
    </sheetView>
  </sheetViews>
  <sheetFormatPr baseColWidth="10" defaultColWidth="16.33203125" defaultRowHeight="13"/>
  <cols>
    <col min="1" max="1" width="13.5" style="224" customWidth="1"/>
    <col min="2" max="5" width="6.6640625" style="224" customWidth="1"/>
    <col min="6" max="6" width="6" style="256" customWidth="1"/>
    <col min="7" max="10" width="6.6640625" style="224" customWidth="1"/>
    <col min="11" max="14" width="16.33203125" style="224" customWidth="1"/>
    <col min="15" max="16384" width="16.33203125" style="224"/>
  </cols>
  <sheetData>
    <row r="1" spans="1:10" s="519" customFormat="1" ht="18" customHeight="1">
      <c r="A1" s="509" t="s">
        <v>370</v>
      </c>
      <c r="B1" s="510"/>
      <c r="C1" s="511" t="s">
        <v>210</v>
      </c>
      <c r="D1" s="512" t="s">
        <v>166</v>
      </c>
      <c r="E1" s="513" t="s">
        <v>167</v>
      </c>
      <c r="F1" s="514"/>
      <c r="G1" s="515" t="s">
        <v>194</v>
      </c>
      <c r="H1" s="516" t="s">
        <v>210</v>
      </c>
      <c r="I1" s="517" t="s">
        <v>166</v>
      </c>
      <c r="J1" s="518" t="s">
        <v>167</v>
      </c>
    </row>
    <row r="2" spans="1:10" ht="18" customHeight="1">
      <c r="A2" s="508" t="s">
        <v>266</v>
      </c>
      <c r="B2" s="274"/>
      <c r="C2" s="275">
        <f t="array" ref="C2">H2*B2/100</f>
        <v>0</v>
      </c>
      <c r="D2" s="276">
        <f t="array" ref="D2">I2*B2/100</f>
        <v>0</v>
      </c>
      <c r="E2" s="277">
        <f t="array" ref="E2">J2*B2/100</f>
        <v>0</v>
      </c>
      <c r="F2" s="283"/>
      <c r="G2" s="278">
        <f t="array" ref="G2">SUM(C2*4+D2*4+E2*9)</f>
        <v>0</v>
      </c>
      <c r="H2" s="279">
        <v>25.9</v>
      </c>
      <c r="I2" s="280">
        <v>2.6</v>
      </c>
      <c r="J2" s="281">
        <v>0.3</v>
      </c>
    </row>
    <row r="3" spans="1:10" ht="18" customHeight="1">
      <c r="A3" s="508" t="s">
        <v>361</v>
      </c>
      <c r="B3" s="274"/>
      <c r="C3" s="229">
        <f t="array" ref="C3">H3*B3/100</f>
        <v>0</v>
      </c>
      <c r="D3" s="228">
        <f t="array" ref="D3">I3*B3/100</f>
        <v>0</v>
      </c>
      <c r="E3" s="254">
        <f t="array" ref="E3">J3*B3/100</f>
        <v>0</v>
      </c>
      <c r="F3" s="283"/>
      <c r="G3" s="255">
        <f t="array" ref="G3">SUM(C3*4+D3*4+E3*9)</f>
        <v>0</v>
      </c>
      <c r="H3" s="279">
        <v>22.8</v>
      </c>
      <c r="I3" s="280">
        <v>3.9</v>
      </c>
      <c r="J3" s="281">
        <v>0.4</v>
      </c>
    </row>
    <row r="4" spans="1:10" ht="18" customHeight="1">
      <c r="A4" s="232" t="s">
        <v>278</v>
      </c>
      <c r="B4" s="230">
        <v>500</v>
      </c>
      <c r="C4" s="229">
        <f t="array" ref="C4">H4*B4/100</f>
        <v>30.5</v>
      </c>
      <c r="D4" s="228">
        <f t="array" ref="D4">I4*B4/100</f>
        <v>14.5</v>
      </c>
      <c r="E4" s="254">
        <f t="array" ref="E4">J4*B4/100</f>
        <v>15.5</v>
      </c>
      <c r="F4" s="283"/>
      <c r="G4" s="255">
        <f t="array" ref="G4">SUM(C4*4+D4*4+E4*9)</f>
        <v>319.5</v>
      </c>
      <c r="H4" s="227">
        <v>6.1</v>
      </c>
      <c r="I4" s="226">
        <v>2.9</v>
      </c>
      <c r="J4" s="225">
        <v>3.1</v>
      </c>
    </row>
    <row r="5" spans="1:10" ht="18" customHeight="1">
      <c r="A5" s="232" t="s">
        <v>411</v>
      </c>
      <c r="B5" s="230"/>
      <c r="C5" s="229">
        <f t="array" ref="C5">H5*B5/100</f>
        <v>0</v>
      </c>
      <c r="D5" s="228">
        <f t="array" ref="D5">I5*B5/100</f>
        <v>0</v>
      </c>
      <c r="E5" s="254">
        <f t="array" ref="E5">J5*B5/100</f>
        <v>0</v>
      </c>
      <c r="F5" s="283"/>
      <c r="G5" s="255">
        <f t="array" ref="G5">SUM(C5*4+D5*4+E5*9)</f>
        <v>0</v>
      </c>
      <c r="H5" s="227">
        <v>48.7</v>
      </c>
      <c r="I5" s="226">
        <v>8.9</v>
      </c>
      <c r="J5" s="225">
        <v>3.5</v>
      </c>
    </row>
    <row r="6" spans="1:10" ht="18" customHeight="1">
      <c r="A6" s="232" t="s">
        <v>307</v>
      </c>
      <c r="B6" s="230"/>
      <c r="C6" s="229">
        <f t="array" ref="C6">H6*B6/100</f>
        <v>0</v>
      </c>
      <c r="D6" s="228">
        <f t="array" ref="D6">I6*B6/100</f>
        <v>0</v>
      </c>
      <c r="E6" s="254">
        <f t="array" ref="E6">J6*B6/100</f>
        <v>0</v>
      </c>
      <c r="F6" s="283"/>
      <c r="G6" s="255">
        <f t="array" ref="G6">SUM(C6*4+D6*4+E6*9)</f>
        <v>0</v>
      </c>
      <c r="H6" s="227">
        <v>26</v>
      </c>
      <c r="I6" s="226">
        <v>7.5</v>
      </c>
      <c r="J6" s="225">
        <v>10.8</v>
      </c>
    </row>
    <row r="7" spans="1:10" ht="18" customHeight="1">
      <c r="A7" s="232" t="s">
        <v>446</v>
      </c>
      <c r="B7" s="230"/>
      <c r="C7" s="229">
        <f t="array" ref="C7">H7*B7/100</f>
        <v>0</v>
      </c>
      <c r="D7" s="228">
        <f t="array" ref="D7">I7*B7/100</f>
        <v>0</v>
      </c>
      <c r="E7" s="254">
        <f t="array" ref="E7">J7*B7/100</f>
        <v>0</v>
      </c>
      <c r="F7" s="283"/>
      <c r="G7" s="255">
        <f t="array" ref="G7">SUM(C7*4+D7*4+E7*9)</f>
        <v>0</v>
      </c>
      <c r="H7" s="227">
        <v>0</v>
      </c>
      <c r="I7" s="226">
        <v>25</v>
      </c>
      <c r="J7" s="225">
        <v>2</v>
      </c>
    </row>
    <row r="8" spans="1:10" ht="18" customHeight="1">
      <c r="A8" s="232" t="s">
        <v>447</v>
      </c>
      <c r="B8" s="230"/>
      <c r="C8" s="229">
        <f t="array" ref="C8">H8*B8/100</f>
        <v>0</v>
      </c>
      <c r="D8" s="228">
        <f t="array" ref="D8">I8*B8/100</f>
        <v>0</v>
      </c>
      <c r="E8" s="254">
        <f t="array" ref="E8">J8*B8/100</f>
        <v>0</v>
      </c>
      <c r="F8" s="283"/>
      <c r="G8" s="255">
        <f t="array" ref="G8">SUM(C8*4+D8*4+E8*9)</f>
        <v>0</v>
      </c>
      <c r="H8" s="227">
        <v>0</v>
      </c>
      <c r="I8" s="226">
        <v>25</v>
      </c>
      <c r="J8" s="225">
        <v>5</v>
      </c>
    </row>
    <row r="9" spans="1:10" ht="18" customHeight="1">
      <c r="A9" s="232" t="s">
        <v>448</v>
      </c>
      <c r="B9" s="230"/>
      <c r="C9" s="229">
        <f t="array" ref="C9">H9*B9/100</f>
        <v>0</v>
      </c>
      <c r="D9" s="228">
        <f t="array" ref="D9">I9*B9/100</f>
        <v>0</v>
      </c>
      <c r="E9" s="254">
        <f t="array" ref="E9">J9*B9/100</f>
        <v>0</v>
      </c>
      <c r="F9" s="283"/>
      <c r="G9" s="255">
        <f t="array" ref="G9">SUM(C9*4+D9*4+E9*9)</f>
        <v>0</v>
      </c>
      <c r="H9" s="227">
        <v>0</v>
      </c>
      <c r="I9" s="226">
        <v>25</v>
      </c>
      <c r="J9" s="225">
        <v>90</v>
      </c>
    </row>
    <row r="10" spans="1:10" ht="18" customHeight="1">
      <c r="A10" s="232" t="s">
        <v>449</v>
      </c>
      <c r="B10" s="230"/>
      <c r="C10" s="229">
        <f t="array" ref="C10">H10*B10/100</f>
        <v>0</v>
      </c>
      <c r="D10" s="228">
        <f t="array" ref="D10">I10*B10/100</f>
        <v>0</v>
      </c>
      <c r="E10" s="254">
        <f t="array" ref="E10">J10*B10/100</f>
        <v>0</v>
      </c>
      <c r="F10" s="283"/>
      <c r="G10" s="255">
        <f t="array" ref="G10">SUM(C10*4+D10*4+E10*9)</f>
        <v>0</v>
      </c>
      <c r="H10" s="227">
        <v>0</v>
      </c>
      <c r="I10" s="226">
        <v>30</v>
      </c>
      <c r="J10" s="225">
        <v>2</v>
      </c>
    </row>
    <row r="11" spans="1:10" ht="18" customHeight="1">
      <c r="A11" s="232" t="s">
        <v>450</v>
      </c>
      <c r="B11" s="230"/>
      <c r="C11" s="229">
        <f t="array" ref="C11">H11*B11/100</f>
        <v>0</v>
      </c>
      <c r="D11" s="228">
        <f t="array" ref="D11">I11*B11/100</f>
        <v>0</v>
      </c>
      <c r="E11" s="254">
        <f t="array" ref="E11">J11*B11/100</f>
        <v>0</v>
      </c>
      <c r="F11" s="283"/>
      <c r="G11" s="255">
        <f t="array" ref="G11">SUM(C11*4+D11*4+E11*9)</f>
        <v>0</v>
      </c>
      <c r="H11" s="227">
        <v>0</v>
      </c>
      <c r="I11" s="226">
        <v>30</v>
      </c>
      <c r="J11" s="225">
        <v>5</v>
      </c>
    </row>
    <row r="12" spans="1:10" ht="18" customHeight="1">
      <c r="A12" s="232" t="s">
        <v>451</v>
      </c>
      <c r="B12" s="230"/>
      <c r="C12" s="229">
        <f t="array" ref="C12">H12*B12/100</f>
        <v>0</v>
      </c>
      <c r="D12" s="228">
        <f t="array" ref="D12">I12*B12/100</f>
        <v>0</v>
      </c>
      <c r="E12" s="254">
        <f t="array" ref="E12">J12*B12/100</f>
        <v>0</v>
      </c>
      <c r="F12" s="283"/>
      <c r="G12" s="255">
        <f t="array" ref="G12">SUM(C12*4+D12*4+E12*9)</f>
        <v>0</v>
      </c>
      <c r="H12" s="227">
        <v>0</v>
      </c>
      <c r="I12" s="226">
        <v>30</v>
      </c>
      <c r="J12" s="225">
        <v>90</v>
      </c>
    </row>
    <row r="13" spans="1:10" ht="18" customHeight="1">
      <c r="A13" s="232" t="s">
        <v>299</v>
      </c>
      <c r="B13" s="230"/>
      <c r="C13" s="229">
        <f t="array" ref="C13">H13*B13/100</f>
        <v>0</v>
      </c>
      <c r="D13" s="228">
        <f t="array" ref="D13">I13*B13/100</f>
        <v>0</v>
      </c>
      <c r="E13" s="254">
        <f t="array" ref="E13">J13*B13/100</f>
        <v>0</v>
      </c>
      <c r="F13" s="283"/>
      <c r="G13" s="255">
        <f t="array" ref="G13">SUM(C13*4+D13*4+E13*9)</f>
        <v>0</v>
      </c>
      <c r="H13" s="227">
        <v>1.7</v>
      </c>
      <c r="I13" s="226">
        <v>14</v>
      </c>
      <c r="J13" s="225">
        <v>9.1999999999999993</v>
      </c>
    </row>
    <row r="14" spans="1:10" ht="18" customHeight="1">
      <c r="A14" s="232" t="s">
        <v>316</v>
      </c>
      <c r="B14" s="230"/>
      <c r="C14" s="229">
        <f t="array" ref="C14">H14*B14/100</f>
        <v>0</v>
      </c>
      <c r="D14" s="228">
        <f t="array" ref="D14">I14*B14/100</f>
        <v>0</v>
      </c>
      <c r="E14" s="254">
        <f t="array" ref="E14">J14*B14/100</f>
        <v>0</v>
      </c>
      <c r="F14" s="283"/>
      <c r="G14" s="255">
        <f t="array" ref="G14">SUM(C14*4+D14*4+E14*9)</f>
        <v>0</v>
      </c>
      <c r="H14" s="227">
        <v>17.8</v>
      </c>
      <c r="I14" s="226">
        <v>3.3</v>
      </c>
      <c r="J14" s="225">
        <v>2.5</v>
      </c>
    </row>
    <row r="15" spans="1:10" ht="18" customHeight="1">
      <c r="A15" s="232" t="s">
        <v>323</v>
      </c>
      <c r="B15" s="230"/>
      <c r="C15" s="229">
        <f t="array" ref="C15">H15*B15/100</f>
        <v>0</v>
      </c>
      <c r="D15" s="228">
        <f t="array" ref="D15">I15*B15/100</f>
        <v>0</v>
      </c>
      <c r="E15" s="254">
        <f t="array" ref="E15">J15*B15/100</f>
        <v>0</v>
      </c>
      <c r="F15" s="283"/>
      <c r="G15" s="255">
        <f t="array" ref="G15">SUM(C15*4+D15*4+E15*9)</f>
        <v>0</v>
      </c>
      <c r="H15" s="227">
        <v>13.4</v>
      </c>
      <c r="I15" s="226">
        <v>2</v>
      </c>
      <c r="J15" s="225">
        <v>1.9</v>
      </c>
    </row>
    <row r="16" spans="1:10" ht="18" customHeight="1">
      <c r="A16" s="232" t="s">
        <v>329</v>
      </c>
      <c r="B16" s="230"/>
      <c r="C16" s="229">
        <f t="array" ref="C16">H16*B16/100</f>
        <v>0</v>
      </c>
      <c r="D16" s="228">
        <f t="array" ref="D16">I16*B16/100</f>
        <v>0</v>
      </c>
      <c r="E16" s="254">
        <f t="array" ref="E16">J16*B16/100</f>
        <v>0</v>
      </c>
      <c r="F16" s="283"/>
      <c r="G16" s="255">
        <f t="array" ref="G16">SUM(C16*4+D16*4+E16*9)</f>
        <v>0</v>
      </c>
      <c r="H16" s="227">
        <v>39.299999999999997</v>
      </c>
      <c r="I16" s="226">
        <v>7.1</v>
      </c>
      <c r="J16" s="225">
        <v>3</v>
      </c>
    </row>
    <row r="17" spans="1:10" ht="18" customHeight="1">
      <c r="A17" s="622" t="s">
        <v>322</v>
      </c>
      <c r="B17" s="266"/>
      <c r="C17" s="267">
        <f t="array" ref="C17">H17*B17/100</f>
        <v>0</v>
      </c>
      <c r="D17" s="268">
        <f t="array" ref="D17">I17*B17/100</f>
        <v>0</v>
      </c>
      <c r="E17" s="269">
        <f t="array" ref="E17">J17*B17/100</f>
        <v>0</v>
      </c>
      <c r="F17" s="283"/>
      <c r="G17" s="270">
        <f t="array" ref="G17">SUM(C17*4+D17*4+E17*9)</f>
        <v>0</v>
      </c>
      <c r="H17" s="271">
        <v>39.4</v>
      </c>
      <c r="I17" s="272">
        <v>5.8</v>
      </c>
      <c r="J17" s="273">
        <v>9</v>
      </c>
    </row>
    <row r="18" spans="1:10" ht="18" customHeight="1">
      <c r="A18" s="633" t="s">
        <v>371</v>
      </c>
      <c r="B18" s="631"/>
      <c r="C18" s="631"/>
      <c r="D18" s="631"/>
      <c r="E18" s="631"/>
      <c r="F18" s="631"/>
      <c r="G18" s="631"/>
      <c r="H18" s="631"/>
      <c r="I18" s="631"/>
      <c r="J18" s="631"/>
    </row>
    <row r="19" spans="1:10" ht="18" customHeight="1">
      <c r="A19" s="508" t="s">
        <v>334</v>
      </c>
      <c r="B19" s="623"/>
      <c r="C19" s="624">
        <f t="array" ref="C19">H19*B19/100</f>
        <v>0</v>
      </c>
      <c r="D19" s="625">
        <f t="array" ref="D19">I19*B19/100</f>
        <v>0</v>
      </c>
      <c r="E19" s="626">
        <f t="array" ref="E19">J19*B19/100</f>
        <v>0</v>
      </c>
      <c r="F19" s="283"/>
      <c r="G19" s="627">
        <f t="array" ref="G19">SUM(C19*4+D19*4+E19*9)</f>
        <v>0</v>
      </c>
      <c r="H19" s="628">
        <v>49.5</v>
      </c>
      <c r="I19" s="629">
        <v>7.1</v>
      </c>
      <c r="J19" s="630">
        <v>9.6</v>
      </c>
    </row>
    <row r="20" spans="1:10" ht="18" customHeight="1">
      <c r="A20" s="232" t="s">
        <v>286</v>
      </c>
      <c r="B20" s="230"/>
      <c r="C20" s="229">
        <f t="array" ref="C20">H20*B20/100</f>
        <v>0</v>
      </c>
      <c r="D20" s="228">
        <f t="array" ref="D20">I20*B20/100</f>
        <v>0</v>
      </c>
      <c r="E20" s="254">
        <f t="array" ref="E20">J20*B20/100</f>
        <v>0</v>
      </c>
      <c r="F20" s="283"/>
      <c r="G20" s="255">
        <f t="array" ref="G20">SUM(C20*4+D20*4+E20*9)</f>
        <v>0</v>
      </c>
      <c r="H20" s="227">
        <v>60</v>
      </c>
      <c r="I20" s="226">
        <v>12.9</v>
      </c>
      <c r="J20" s="225">
        <v>23.5</v>
      </c>
    </row>
    <row r="21" spans="1:10" ht="18" customHeight="1">
      <c r="A21" s="632" t="s">
        <v>293</v>
      </c>
      <c r="B21" s="266"/>
      <c r="C21" s="267">
        <f t="array" ref="C21">H21*B21/100</f>
        <v>0</v>
      </c>
      <c r="D21" s="268">
        <f t="array" ref="D21">I21*B21/100</f>
        <v>0</v>
      </c>
      <c r="E21" s="269">
        <f t="array" ref="E21">J21*B21/100</f>
        <v>0</v>
      </c>
      <c r="F21" s="283"/>
      <c r="G21" s="270">
        <f t="array" ref="G21">SUM(C21*4+D21*4+E21*9)</f>
        <v>0</v>
      </c>
      <c r="H21" s="271">
        <v>4.7</v>
      </c>
      <c r="I21" s="272">
        <v>3.2</v>
      </c>
      <c r="J21" s="273">
        <v>10.6</v>
      </c>
    </row>
    <row r="22" spans="1:10" ht="18" customHeight="1">
      <c r="A22" s="633" t="s">
        <v>372</v>
      </c>
      <c r="B22" s="631"/>
      <c r="C22" s="631"/>
      <c r="D22" s="631"/>
      <c r="E22" s="631"/>
      <c r="F22" s="631"/>
      <c r="G22" s="631"/>
      <c r="H22" s="631"/>
      <c r="I22" s="631"/>
      <c r="J22" s="631"/>
    </row>
    <row r="23" spans="1:10" ht="18" customHeight="1">
      <c r="A23" s="508" t="s">
        <v>300</v>
      </c>
      <c r="B23" s="274"/>
      <c r="C23" s="275">
        <f t="array" ref="C23">H23*B23/100</f>
        <v>0</v>
      </c>
      <c r="D23" s="276">
        <f t="array" ref="D23">I23*B23/100</f>
        <v>0</v>
      </c>
      <c r="E23" s="277">
        <f t="array" ref="E23">J23*B23/100</f>
        <v>0</v>
      </c>
      <c r="F23" s="283"/>
      <c r="G23" s="278">
        <f t="array" ref="G23">SUM(C23*4+D23*4+E23*9)</f>
        <v>0</v>
      </c>
      <c r="H23" s="279">
        <v>9.4</v>
      </c>
      <c r="I23" s="280">
        <v>0</v>
      </c>
      <c r="J23" s="281">
        <v>0</v>
      </c>
    </row>
    <row r="24" spans="1:10" ht="18" customHeight="1">
      <c r="A24" s="232" t="s">
        <v>315</v>
      </c>
      <c r="B24" s="230"/>
      <c r="C24" s="229">
        <f t="array" ref="C24">H24*B24/100</f>
        <v>0</v>
      </c>
      <c r="D24" s="228">
        <f t="array" ref="D24">I24*B24/100</f>
        <v>0</v>
      </c>
      <c r="E24" s="254">
        <f t="array" ref="E24">J24*B24/100</f>
        <v>0</v>
      </c>
      <c r="F24" s="283"/>
      <c r="G24" s="255">
        <f t="array" ref="G24">SUM(C24*4+D24*4+E24*9)</f>
        <v>0</v>
      </c>
      <c r="H24" s="227">
        <v>7</v>
      </c>
      <c r="I24" s="226">
        <v>0</v>
      </c>
      <c r="J24" s="225">
        <v>0</v>
      </c>
    </row>
    <row r="25" spans="1:10" ht="18" customHeight="1">
      <c r="A25" s="232" t="s">
        <v>317</v>
      </c>
      <c r="B25" s="230"/>
      <c r="C25" s="229">
        <f t="array" ref="C25">H25*B25/100</f>
        <v>0</v>
      </c>
      <c r="D25" s="228">
        <f t="array" ref="D25">I25*B25/100</f>
        <v>0</v>
      </c>
      <c r="E25" s="254">
        <f t="array" ref="E25">J25*B25/100</f>
        <v>0</v>
      </c>
      <c r="F25" s="283"/>
      <c r="G25" s="255">
        <f t="array" ref="G25">SUM(C25*4+D25*4+E25*9)</f>
        <v>0</v>
      </c>
      <c r="H25" s="227">
        <v>8.9</v>
      </c>
      <c r="I25" s="226">
        <v>0</v>
      </c>
      <c r="J25" s="225">
        <v>0</v>
      </c>
    </row>
    <row r="26" spans="1:10" ht="18" customHeight="1">
      <c r="A26" s="231" t="s">
        <v>350</v>
      </c>
      <c r="B26" s="230"/>
      <c r="C26" s="229">
        <f t="array" ref="C26">H26*B26/100</f>
        <v>0</v>
      </c>
      <c r="D26" s="228">
        <f t="array" ref="D26">I26*B26/100</f>
        <v>0</v>
      </c>
      <c r="E26" s="254">
        <f t="array" ref="E26">J26*B26/100</f>
        <v>0</v>
      </c>
      <c r="F26" s="282"/>
      <c r="G26" s="255">
        <f t="array" ref="G26">SUM(C26*4+D26*4+E26*9)</f>
        <v>0</v>
      </c>
      <c r="H26" s="227">
        <v>9.6999999999999993</v>
      </c>
      <c r="I26" s="226">
        <v>0</v>
      </c>
      <c r="J26" s="225">
        <v>0</v>
      </c>
    </row>
    <row r="27" spans="1:10" ht="18" customHeight="1">
      <c r="A27" s="632" t="s">
        <v>257</v>
      </c>
      <c r="B27" s="266"/>
      <c r="C27" s="267">
        <f t="array" ref="C27">H27*B27/100</f>
        <v>0</v>
      </c>
      <c r="D27" s="268">
        <f t="array" ref="D27">I27*B27/100</f>
        <v>0</v>
      </c>
      <c r="E27" s="269">
        <f t="array" ref="E27">J27*B27/100</f>
        <v>0</v>
      </c>
      <c r="F27" s="283"/>
      <c r="G27" s="270">
        <f t="array" ref="G27">SUM(C27*4+D27*4+E27*9)</f>
        <v>0</v>
      </c>
      <c r="H27" s="271">
        <v>6</v>
      </c>
      <c r="I27" s="272">
        <v>3</v>
      </c>
      <c r="J27" s="273">
        <v>3.6</v>
      </c>
    </row>
    <row r="28" spans="1:10" ht="18" customHeight="1">
      <c r="A28" s="634" t="s">
        <v>373</v>
      </c>
      <c r="B28" s="631"/>
      <c r="C28" s="631"/>
      <c r="D28" s="631"/>
      <c r="E28" s="631"/>
      <c r="F28" s="631"/>
      <c r="G28" s="631"/>
      <c r="H28" s="631"/>
      <c r="I28" s="631"/>
      <c r="J28" s="631"/>
    </row>
    <row r="29" spans="1:10" ht="18" customHeight="1">
      <c r="A29" s="508" t="s">
        <v>296</v>
      </c>
      <c r="B29" s="274"/>
      <c r="C29" s="275">
        <f t="array" ref="C29">H29*B29/100</f>
        <v>0</v>
      </c>
      <c r="D29" s="276">
        <f t="array" ref="D29">I29*B29/100</f>
        <v>0</v>
      </c>
      <c r="E29" s="277">
        <f t="array" ref="E29">J29*B29/100</f>
        <v>0</v>
      </c>
      <c r="F29" s="283"/>
      <c r="G29" s="278">
        <f t="array" ref="G29">SUM(C29*4+D29*4+E29*9)</f>
        <v>0</v>
      </c>
      <c r="H29" s="279">
        <v>11</v>
      </c>
      <c r="I29" s="280">
        <v>0.6</v>
      </c>
      <c r="J29" s="281">
        <v>0.1</v>
      </c>
    </row>
    <row r="30" spans="1:10" ht="18" customHeight="1">
      <c r="A30" s="232" t="s">
        <v>310</v>
      </c>
      <c r="B30" s="230"/>
      <c r="C30" s="229">
        <f t="array" ref="C30">H30*B30/100</f>
        <v>0</v>
      </c>
      <c r="D30" s="228">
        <f t="array" ref="D30">I30*B30/100</f>
        <v>0</v>
      </c>
      <c r="E30" s="254">
        <f t="array" ref="E30">J30*B30/100</f>
        <v>0</v>
      </c>
      <c r="F30" s="283"/>
      <c r="G30" s="255">
        <f t="array" ref="G30">SUM(C30*4+D30*4+E30*9)</f>
        <v>0</v>
      </c>
      <c r="H30" s="227">
        <v>9</v>
      </c>
      <c r="I30" s="226">
        <v>0.8</v>
      </c>
      <c r="J30" s="225">
        <v>0.1</v>
      </c>
    </row>
    <row r="31" spans="1:10" ht="18" customHeight="1">
      <c r="A31" s="232" t="s">
        <v>313</v>
      </c>
      <c r="B31" s="230"/>
      <c r="C31" s="229">
        <f t="array" ref="C31">H31*B31/100</f>
        <v>0</v>
      </c>
      <c r="D31" s="228">
        <f t="array" ref="D31">I31*B31/100</f>
        <v>0</v>
      </c>
      <c r="E31" s="254">
        <f t="array" ref="E31">J31*B31/100</f>
        <v>0</v>
      </c>
      <c r="F31" s="283"/>
      <c r="G31" s="255">
        <f t="array" ref="G31">SUM(C31*4+D31*4+E31*9)</f>
        <v>0</v>
      </c>
      <c r="H31" s="227">
        <v>10.6</v>
      </c>
      <c r="I31" s="226">
        <v>0.3</v>
      </c>
      <c r="J31" s="225">
        <v>0</v>
      </c>
    </row>
    <row r="32" spans="1:10" ht="18" customHeight="1">
      <c r="A32" s="231" t="s">
        <v>348</v>
      </c>
      <c r="B32" s="230"/>
      <c r="C32" s="229">
        <f t="array" ref="C32">H32*B32/100</f>
        <v>0</v>
      </c>
      <c r="D32" s="228">
        <f t="array" ref="D32">I32*B32/100</f>
        <v>0</v>
      </c>
      <c r="E32" s="254">
        <f t="array" ref="E32">J32*B32/100</f>
        <v>0</v>
      </c>
      <c r="F32" s="282"/>
      <c r="G32" s="255">
        <f t="array" ref="G32">SUM(C32*4+D32*4+E32*9)</f>
        <v>0</v>
      </c>
      <c r="H32" s="227">
        <v>22</v>
      </c>
      <c r="I32" s="226">
        <v>1.4</v>
      </c>
      <c r="J32" s="225">
        <v>0.2</v>
      </c>
    </row>
    <row r="33" spans="1:10" ht="18" customHeight="1">
      <c r="A33" s="231" t="s">
        <v>367</v>
      </c>
      <c r="B33" s="230"/>
      <c r="C33" s="229">
        <f t="array" ref="C33">H33*B33/100</f>
        <v>0</v>
      </c>
      <c r="D33" s="228">
        <f t="array" ref="D33">I33*B33/100</f>
        <v>0</v>
      </c>
      <c r="E33" s="254">
        <f t="array" ref="E33">J33*B33/100</f>
        <v>0</v>
      </c>
      <c r="F33" s="282"/>
      <c r="G33" s="255">
        <f t="array" ref="G33">SUM(C33*4+D33*4+E33*9)</f>
        <v>0</v>
      </c>
      <c r="H33" s="227">
        <v>12</v>
      </c>
      <c r="I33" s="226">
        <v>1.2</v>
      </c>
      <c r="J33" s="225">
        <v>0.2</v>
      </c>
    </row>
    <row r="34" spans="1:10" ht="18" customHeight="1">
      <c r="A34" s="231" t="s">
        <v>356</v>
      </c>
      <c r="B34" s="230"/>
      <c r="C34" s="229">
        <f t="array" ref="C34">H34*B34/100</f>
        <v>0</v>
      </c>
      <c r="D34" s="228">
        <f t="array" ref="D34">I34*B34/100</f>
        <v>0</v>
      </c>
      <c r="E34" s="254">
        <f t="array" ref="E34">J34*B34/100</f>
        <v>0</v>
      </c>
      <c r="F34" s="282"/>
      <c r="G34" s="255">
        <f t="array" ref="G34">SUM(C34*4+D34*4+E34*9)</f>
        <v>0</v>
      </c>
      <c r="H34" s="227">
        <v>18.100000000000001</v>
      </c>
      <c r="I34" s="226">
        <v>0.7</v>
      </c>
      <c r="J34" s="225">
        <v>0.2</v>
      </c>
    </row>
    <row r="36" spans="1:10" ht="18" customHeight="1">
      <c r="A36" s="231" t="s">
        <v>374</v>
      </c>
      <c r="B36" s="230"/>
      <c r="C36" s="229">
        <f t="array" ref="C36">H36*B36/100</f>
        <v>0</v>
      </c>
      <c r="D36" s="228">
        <f t="array" ref="D36">I36*B36/100</f>
        <v>0</v>
      </c>
      <c r="E36" s="254">
        <f t="array" ref="E36">J36*B36/100</f>
        <v>0</v>
      </c>
      <c r="F36" s="282"/>
      <c r="G36" s="255">
        <f t="array" ref="G36">SUM(C36*4+D36*4+E36*9)</f>
        <v>0</v>
      </c>
      <c r="H36" s="227">
        <v>10</v>
      </c>
      <c r="I36" s="226">
        <v>0</v>
      </c>
      <c r="J36" s="225">
        <v>0</v>
      </c>
    </row>
    <row r="37" spans="1:10" ht="18" customHeight="1">
      <c r="A37" s="231" t="s">
        <v>276</v>
      </c>
      <c r="B37" s="230"/>
      <c r="C37" s="229">
        <f t="array" ref="C37">H37*B37/100</f>
        <v>0</v>
      </c>
      <c r="D37" s="228">
        <f t="array" ref="D37">I37*B37/100</f>
        <v>0</v>
      </c>
      <c r="E37" s="254">
        <f t="array" ref="E37">J37*B37/100</f>
        <v>0</v>
      </c>
      <c r="F37" s="282"/>
      <c r="G37" s="255">
        <f t="array" ref="G37">SUM(C37*4+D37*4+E37*9)</f>
        <v>0</v>
      </c>
      <c r="H37" s="227">
        <v>5.3</v>
      </c>
      <c r="I37" s="226">
        <v>3.6</v>
      </c>
      <c r="J37" s="225">
        <v>4.4000000000000004</v>
      </c>
    </row>
  </sheetData>
  <phoneticPr fontId="40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7"/>
  <sheetViews>
    <sheetView showGridLines="0" zoomScale="190" workbookViewId="0">
      <selection activeCell="B8" sqref="B8:D9"/>
    </sheetView>
  </sheetViews>
  <sheetFormatPr baseColWidth="10" defaultColWidth="16.33203125" defaultRowHeight="13"/>
  <cols>
    <col min="1" max="2" width="6.1640625" style="261" customWidth="1"/>
    <col min="3" max="4" width="3.1640625" style="261" customWidth="1"/>
    <col min="5" max="6" width="6.1640625" style="261" customWidth="1"/>
    <col min="7" max="8" width="3.1640625" style="261" customWidth="1"/>
    <col min="9" max="9" width="6.1640625" style="261" customWidth="1"/>
    <col min="10" max="10" width="6.5" style="261" customWidth="1"/>
    <col min="11" max="12" width="3.1640625" style="261" customWidth="1"/>
    <col min="13" max="14" width="6.1640625" style="261" customWidth="1"/>
    <col min="15" max="16" width="3.1640625" style="261" customWidth="1"/>
    <col min="17" max="18" width="6.1640625" style="261" customWidth="1"/>
    <col min="19" max="20" width="3.1640625" style="261" customWidth="1"/>
    <col min="21" max="21" width="3.1640625" style="598" customWidth="1"/>
    <col min="22" max="22" width="7.1640625" style="224" customWidth="1"/>
    <col min="23" max="24" width="8.33203125" style="224" customWidth="1"/>
    <col min="25" max="27" width="6.5" style="224" customWidth="1"/>
    <col min="28" max="30" width="16.33203125" style="224" customWidth="1"/>
    <col min="31" max="16384" width="16.33203125" style="224"/>
  </cols>
  <sheetData>
    <row r="1" spans="1:29" ht="18" customHeight="1">
      <c r="A1" s="247" t="s">
        <v>375</v>
      </c>
      <c r="B1" s="246" t="s">
        <v>247</v>
      </c>
      <c r="C1" s="246" t="s">
        <v>376</v>
      </c>
      <c r="D1" s="246" t="s">
        <v>377</v>
      </c>
      <c r="E1" s="245" t="s">
        <v>378</v>
      </c>
      <c r="F1" s="244" t="s">
        <v>247</v>
      </c>
      <c r="G1" s="244" t="s">
        <v>376</v>
      </c>
      <c r="H1" s="244" t="s">
        <v>377</v>
      </c>
      <c r="I1" s="243" t="s">
        <v>379</v>
      </c>
      <c r="J1" s="243" t="s">
        <v>247</v>
      </c>
      <c r="K1" s="243" t="s">
        <v>376</v>
      </c>
      <c r="L1" s="243" t="s">
        <v>377</v>
      </c>
      <c r="M1" s="242" t="s">
        <v>380</v>
      </c>
      <c r="N1" s="241" t="s">
        <v>247</v>
      </c>
      <c r="O1" s="241" t="s">
        <v>376</v>
      </c>
      <c r="P1" s="241" t="s">
        <v>377</v>
      </c>
      <c r="Q1" s="240" t="s">
        <v>381</v>
      </c>
      <c r="R1" s="240" t="s">
        <v>247</v>
      </c>
      <c r="S1" s="240" t="s">
        <v>376</v>
      </c>
      <c r="T1" s="595" t="s">
        <v>377</v>
      </c>
      <c r="U1" s="597"/>
      <c r="V1" s="608" t="s">
        <v>382</v>
      </c>
      <c r="W1" s="602" t="s">
        <v>383</v>
      </c>
      <c r="X1" s="503" t="s">
        <v>384</v>
      </c>
      <c r="Y1" s="503" t="s">
        <v>385</v>
      </c>
      <c r="Z1" s="503" t="s">
        <v>386</v>
      </c>
      <c r="AA1" s="503" t="s">
        <v>385</v>
      </c>
      <c r="AC1" s="598"/>
    </row>
    <row r="2" spans="1:29" ht="18" customHeight="1">
      <c r="A2" s="1965"/>
      <c r="B2" s="1966"/>
      <c r="C2" s="1966"/>
      <c r="D2" s="1967"/>
      <c r="E2" s="620">
        <f>E7*0.29</f>
        <v>6.9599999999999991</v>
      </c>
      <c r="F2" s="238">
        <v>7</v>
      </c>
      <c r="G2" s="238">
        <v>5</v>
      </c>
      <c r="H2" s="238">
        <v>2</v>
      </c>
      <c r="I2" s="400">
        <f>I7*0.375</f>
        <v>4.40625</v>
      </c>
      <c r="J2" s="237">
        <v>4.25</v>
      </c>
      <c r="K2" s="234">
        <v>5</v>
      </c>
      <c r="L2" s="234">
        <v>1</v>
      </c>
      <c r="M2" s="615">
        <f>M7*0.375</f>
        <v>4.40625</v>
      </c>
      <c r="N2" s="236">
        <v>4.25</v>
      </c>
      <c r="O2" s="236">
        <v>5</v>
      </c>
      <c r="P2" s="236">
        <v>1</v>
      </c>
      <c r="Q2" s="573">
        <f>Q7*0.375</f>
        <v>1.59375</v>
      </c>
      <c r="R2" s="233">
        <v>1.5</v>
      </c>
      <c r="S2" s="233">
        <v>5</v>
      </c>
      <c r="T2" s="265">
        <v>1</v>
      </c>
      <c r="U2" s="597"/>
      <c r="V2" s="609" t="s">
        <v>375</v>
      </c>
      <c r="W2" s="603">
        <v>25</v>
      </c>
      <c r="X2" s="253">
        <v>4.5</v>
      </c>
      <c r="Y2" s="253">
        <v>4.5</v>
      </c>
      <c r="Z2" s="253">
        <f t="array" ref="Z2">X2/2</f>
        <v>2.25</v>
      </c>
      <c r="AA2" s="253">
        <v>2.25</v>
      </c>
      <c r="AC2" s="598"/>
    </row>
    <row r="3" spans="1:29" ht="18" customHeight="1">
      <c r="A3" s="596">
        <f>A7*0.7</f>
        <v>31.849999999999998</v>
      </c>
      <c r="B3" s="239">
        <v>31</v>
      </c>
      <c r="C3" s="239">
        <v>5</v>
      </c>
      <c r="D3" s="239">
        <v>1</v>
      </c>
      <c r="E3" s="621">
        <f>E7*0.48</f>
        <v>11.52</v>
      </c>
      <c r="F3" s="238">
        <v>11.5</v>
      </c>
      <c r="G3" s="238">
        <v>5</v>
      </c>
      <c r="H3" s="238">
        <v>1</v>
      </c>
      <c r="I3" s="400">
        <f>I7*0.54</f>
        <v>6.3450000000000006</v>
      </c>
      <c r="J3" s="237">
        <v>6.25</v>
      </c>
      <c r="K3" s="234">
        <v>5</v>
      </c>
      <c r="L3" s="234">
        <v>1</v>
      </c>
      <c r="M3" s="615">
        <f>M7*0.54</f>
        <v>6.3450000000000006</v>
      </c>
      <c r="N3" s="236">
        <v>6.25</v>
      </c>
      <c r="O3" s="236">
        <v>5</v>
      </c>
      <c r="P3" s="236">
        <v>1</v>
      </c>
      <c r="Q3" s="573">
        <f>Q7*0.54</f>
        <v>2.2949999999999999</v>
      </c>
      <c r="R3" s="233">
        <v>225</v>
      </c>
      <c r="S3" s="233">
        <v>5</v>
      </c>
      <c r="T3" s="260">
        <v>1</v>
      </c>
      <c r="U3" s="597"/>
      <c r="V3" s="610" t="s">
        <v>378</v>
      </c>
      <c r="W3" s="604">
        <v>15</v>
      </c>
      <c r="X3" s="252">
        <f t="array" ref="X3">X2/2</f>
        <v>2.25</v>
      </c>
      <c r="Y3" s="252">
        <v>2.25</v>
      </c>
      <c r="Z3" s="252">
        <f t="array" ref="Z3">X3/2</f>
        <v>1.125</v>
      </c>
      <c r="AA3" s="252">
        <v>1</v>
      </c>
      <c r="AC3" s="598"/>
    </row>
    <row r="4" spans="1:29" ht="18" customHeight="1">
      <c r="A4" s="1965"/>
      <c r="B4" s="1966"/>
      <c r="C4" s="1966"/>
      <c r="D4" s="1967"/>
      <c r="E4" s="620">
        <f>E7*0.61</f>
        <v>14.64</v>
      </c>
      <c r="F4" s="238">
        <v>14.5</v>
      </c>
      <c r="G4" s="238">
        <v>3</v>
      </c>
      <c r="H4" s="238">
        <v>1</v>
      </c>
      <c r="I4" s="1972"/>
      <c r="J4" s="1973"/>
      <c r="K4" s="1973"/>
      <c r="L4" s="1974"/>
      <c r="M4" s="1975"/>
      <c r="N4" s="1976"/>
      <c r="O4" s="1976"/>
      <c r="P4" s="1977"/>
      <c r="Q4" s="1990"/>
      <c r="R4" s="1991"/>
      <c r="S4" s="1991"/>
      <c r="T4" s="1992"/>
      <c r="U4" s="597"/>
      <c r="V4" s="611" t="s">
        <v>379</v>
      </c>
      <c r="W4" s="605">
        <v>3.5</v>
      </c>
      <c r="X4" s="250">
        <f t="array" ref="X4">X3/2</f>
        <v>1.125</v>
      </c>
      <c r="Y4" s="251">
        <v>1</v>
      </c>
      <c r="Z4" s="250">
        <f t="array" ref="Z4">X4/2</f>
        <v>0.5625</v>
      </c>
      <c r="AA4" s="250">
        <v>0.5</v>
      </c>
      <c r="AC4" s="598"/>
    </row>
    <row r="5" spans="1:29" ht="18" customHeight="1">
      <c r="A5" s="619">
        <f>A7*0.85</f>
        <v>38.674999999999997</v>
      </c>
      <c r="B5" s="239">
        <v>38.5</v>
      </c>
      <c r="C5" s="239">
        <v>2</v>
      </c>
      <c r="D5" s="239">
        <v>1</v>
      </c>
      <c r="E5" s="620">
        <f>E7*0.74</f>
        <v>17.759999999999998</v>
      </c>
      <c r="F5" s="238">
        <v>17.75</v>
      </c>
      <c r="G5" s="238">
        <v>2</v>
      </c>
      <c r="H5" s="238">
        <v>1</v>
      </c>
      <c r="I5" s="400">
        <f>I7*0.7</f>
        <v>8.2249999999999996</v>
      </c>
      <c r="J5" s="237">
        <v>8</v>
      </c>
      <c r="K5" s="234">
        <v>2</v>
      </c>
      <c r="L5" s="234">
        <v>1</v>
      </c>
      <c r="M5" s="236">
        <f>M7*0.7</f>
        <v>8.2249999999999996</v>
      </c>
      <c r="N5" s="236">
        <v>8.25</v>
      </c>
      <c r="O5" s="236">
        <v>2</v>
      </c>
      <c r="P5" s="236">
        <v>1</v>
      </c>
      <c r="Q5" s="573">
        <f>Q7*0.7</f>
        <v>2.9749999999999996</v>
      </c>
      <c r="R5" s="233">
        <v>3</v>
      </c>
      <c r="S5" s="233">
        <v>2</v>
      </c>
      <c r="T5" s="260">
        <v>1</v>
      </c>
      <c r="U5" s="597"/>
      <c r="V5" s="612" t="s">
        <v>380</v>
      </c>
      <c r="W5" s="606">
        <v>2.5</v>
      </c>
      <c r="X5" s="248">
        <f t="array" ref="X5">X4/2</f>
        <v>0.5625</v>
      </c>
      <c r="Y5" s="249">
        <v>0.5</v>
      </c>
      <c r="Z5" s="248">
        <f t="array" ref="Z5">X5/2</f>
        <v>0.28125</v>
      </c>
      <c r="AA5" s="248">
        <v>0.25</v>
      </c>
      <c r="AC5" s="598"/>
    </row>
    <row r="6" spans="1:29" ht="18" customHeight="1">
      <c r="A6" s="1965"/>
      <c r="B6" s="1966"/>
      <c r="C6" s="1966"/>
      <c r="D6" s="1967"/>
      <c r="E6" s="620">
        <f>E7*0.87</f>
        <v>20.88</v>
      </c>
      <c r="F6" s="238">
        <v>20.75</v>
      </c>
      <c r="G6" s="238">
        <v>1</v>
      </c>
      <c r="H6" s="238">
        <v>1</v>
      </c>
      <c r="I6" s="400">
        <f>I7*0.875</f>
        <v>10.28125</v>
      </c>
      <c r="J6" s="237">
        <v>10</v>
      </c>
      <c r="K6" s="234">
        <v>1</v>
      </c>
      <c r="L6" s="234">
        <v>1</v>
      </c>
      <c r="M6" s="615">
        <f>M7*0.875</f>
        <v>10.28125</v>
      </c>
      <c r="N6" s="236">
        <v>10.25</v>
      </c>
      <c r="O6" s="236">
        <v>1</v>
      </c>
      <c r="P6" s="236">
        <v>1</v>
      </c>
      <c r="Q6" s="574">
        <f>Q7*0.875</f>
        <v>3.71875</v>
      </c>
      <c r="R6" s="233">
        <v>3.75</v>
      </c>
      <c r="S6" s="233">
        <v>1</v>
      </c>
      <c r="T6" s="260">
        <v>1</v>
      </c>
      <c r="U6" s="597"/>
      <c r="V6" s="613" t="s">
        <v>381</v>
      </c>
      <c r="W6" s="607">
        <v>1.5</v>
      </c>
      <c r="X6" s="599">
        <f t="array" ref="X6">X5/2</f>
        <v>0.28125</v>
      </c>
      <c r="Y6" s="599">
        <v>0.25</v>
      </c>
      <c r="Z6" s="599">
        <f t="array" ref="Z6">X6/2</f>
        <v>0.140625</v>
      </c>
      <c r="AA6" s="599">
        <v>0.25</v>
      </c>
      <c r="AC6" s="598"/>
    </row>
    <row r="7" spans="1:29" ht="18" customHeight="1">
      <c r="A7" s="235">
        <f>25+2.5*1+3*3+1.5*3+1*1+0.5*4+0.25*6</f>
        <v>45.5</v>
      </c>
      <c r="B7" s="239">
        <f t="array" ref="B7">A7</f>
        <v>45.5</v>
      </c>
      <c r="C7" s="239">
        <v>5</v>
      </c>
      <c r="D7" s="239">
        <v>1</v>
      </c>
      <c r="E7" s="620">
        <f>(18.5+1.5*2+1*7+0.5*2+0.25*10)*0.75</f>
        <v>24</v>
      </c>
      <c r="F7" s="620">
        <v>24</v>
      </c>
      <c r="G7" s="238">
        <v>5</v>
      </c>
      <c r="H7" s="238">
        <v>3</v>
      </c>
      <c r="I7" s="237">
        <f>4.5+1+0.75*4+0.5*3+0.25*7</f>
        <v>11.75</v>
      </c>
      <c r="J7" s="237">
        <f t="array" ref="J7">I7</f>
        <v>11.75</v>
      </c>
      <c r="K7" s="234">
        <v>5</v>
      </c>
      <c r="L7" s="234">
        <v>3</v>
      </c>
      <c r="M7" s="236">
        <f>2+2*2+1*4+0.5*2+0.25*3</f>
        <v>11.75</v>
      </c>
      <c r="N7" s="236">
        <f t="array" ref="N7">M7</f>
        <v>11.75</v>
      </c>
      <c r="O7" s="236">
        <v>3</v>
      </c>
      <c r="P7" s="236">
        <v>5</v>
      </c>
      <c r="Q7" s="233">
        <f>0.5*2+0.25*13</f>
        <v>4.25</v>
      </c>
      <c r="R7" s="233">
        <f t="array" ref="R7">Q7</f>
        <v>4.25</v>
      </c>
      <c r="S7" s="233">
        <v>5</v>
      </c>
      <c r="T7" s="260">
        <v>3</v>
      </c>
      <c r="U7" s="597"/>
      <c r="V7" s="1968" t="s">
        <v>387</v>
      </c>
      <c r="W7" s="1969"/>
      <c r="X7" s="1969"/>
      <c r="Y7" s="600"/>
      <c r="Z7" s="600"/>
      <c r="AA7" s="600"/>
    </row>
    <row r="8" spans="1:29" ht="18" customHeight="1">
      <c r="A8" s="2005"/>
      <c r="B8" s="2013">
        <v>0.25</v>
      </c>
      <c r="C8" s="2014"/>
      <c r="D8" s="2015"/>
      <c r="E8" s="2019"/>
      <c r="F8" s="2002">
        <v>0.25</v>
      </c>
      <c r="G8" s="2003"/>
      <c r="H8" s="2004"/>
      <c r="I8" s="2007"/>
      <c r="J8" s="1999">
        <v>0.25</v>
      </c>
      <c r="K8" s="2000"/>
      <c r="L8" s="2001"/>
      <c r="M8" s="2009"/>
      <c r="N8" s="1996">
        <v>0.25</v>
      </c>
      <c r="O8" s="1997"/>
      <c r="P8" s="1998"/>
      <c r="Q8" s="2011"/>
      <c r="R8" s="1993">
        <v>0.25</v>
      </c>
      <c r="S8" s="1994"/>
      <c r="T8" s="1995"/>
      <c r="Y8" s="598"/>
      <c r="Z8" s="598"/>
    </row>
    <row r="9" spans="1:29" ht="94" customHeight="1">
      <c r="A9" s="2006"/>
      <c r="B9" s="2016" t="str" cm="1">
        <f t="array" ref="B9">_xlfn.TEXTJOIN(CHAR(10),TRUE,IF(B2:B7&lt;&gt;"",B2:B7&amp;"*"&amp;C2:C7&amp;"*"&amp;D2:D7,""))</f>
        <v>31*5*1
38.5*2*1
45.5*5*1</v>
      </c>
      <c r="C9" s="2017"/>
      <c r="D9" s="2018"/>
      <c r="E9" s="2020"/>
      <c r="F9" s="1981" t="str" cm="1">
        <f t="array" ref="F9">_xlfn.TEXTJOIN(CHAR(10),TRUE,IF(F2:F7&lt;&gt;"",F2:F7&amp;"*"&amp;G2:G7&amp;"*"&amp;H2:H7,""))</f>
        <v>7*5*2
11.5*5*1
14.5*3*1
17.75*2*1
20.75*1*1
24*5*3</v>
      </c>
      <c r="G9" s="1982"/>
      <c r="H9" s="1983"/>
      <c r="I9" s="2008"/>
      <c r="J9" s="1984" t="str" cm="1">
        <f t="array" ref="J9">_xlfn.TEXTJOIN(CHAR(10),TRUE,IF(J2:J7&lt;&gt;"",J2:J7&amp;"*"&amp;K2:K7&amp;"*"&amp;L2:L7,""))</f>
        <v>4.25*5*1
6.25*5*1
8*2*1
10*1*1
11.75*5*3</v>
      </c>
      <c r="K9" s="1985"/>
      <c r="L9" s="1986"/>
      <c r="M9" s="2010"/>
      <c r="N9" s="1987" t="str" cm="1">
        <f t="array" ref="N9">_xlfn.TEXTJOIN(CHAR(10),TRUE,IF(N2:N7&lt;&gt;"",N2:N7&amp;"*"&amp;O2:O7&amp;"*"&amp;P2:P7,""))</f>
        <v>4.25*5*1
6.25*5*1
8.25*2*1
10.25*1*1
11.75*3*5</v>
      </c>
      <c r="O9" s="1988"/>
      <c r="P9" s="1989"/>
      <c r="Q9" s="2012"/>
      <c r="R9" s="1978" t="str" cm="1">
        <f t="array" ref="R9">_xlfn.TEXTJOIN(CHAR(10),TRUE,IF(R2:R7&lt;&gt;"",R2:R7&amp;"*"&amp;S2:S7&amp;"*"&amp;T2:T7,""))</f>
        <v>1.5*5*1
225*5*1
3*2*1
3.75*1*1
4.25*5*3</v>
      </c>
      <c r="S9" s="1979"/>
      <c r="T9" s="1980"/>
      <c r="V9" s="600"/>
      <c r="Z9" s="598"/>
    </row>
    <row r="10" spans="1:29" s="578" customFormat="1" ht="14">
      <c r="A10" s="576"/>
      <c r="B10" s="577"/>
      <c r="C10" s="1971"/>
      <c r="D10" s="1971"/>
      <c r="E10" s="577"/>
      <c r="F10" s="577"/>
      <c r="G10" s="1971"/>
      <c r="H10" s="1971"/>
      <c r="I10" s="577"/>
      <c r="J10" s="577"/>
      <c r="K10" s="1971"/>
      <c r="L10" s="1971"/>
      <c r="M10" s="577"/>
      <c r="N10" s="577"/>
      <c r="O10" s="1971"/>
      <c r="P10" s="1971"/>
      <c r="Q10" s="577"/>
      <c r="R10" s="577"/>
      <c r="S10" s="1971"/>
      <c r="T10" s="1971"/>
      <c r="U10" s="601"/>
    </row>
    <row r="11" spans="1:29" s="578" customFormat="1" ht="14">
      <c r="A11" s="577"/>
      <c r="B11" s="577"/>
      <c r="C11" s="577"/>
      <c r="D11" s="577"/>
      <c r="E11" s="577"/>
      <c r="F11" s="577"/>
      <c r="G11" s="577"/>
      <c r="H11" s="577"/>
      <c r="I11" s="577"/>
      <c r="J11" s="577"/>
      <c r="K11" s="577"/>
      <c r="L11" s="577"/>
      <c r="M11" s="577"/>
      <c r="N11" s="577"/>
      <c r="O11" s="577"/>
      <c r="P11" s="577"/>
      <c r="Q11" s="577"/>
      <c r="R11" s="577"/>
      <c r="S11" s="577"/>
      <c r="T11" s="577"/>
      <c r="U11" s="601"/>
    </row>
    <row r="12" spans="1:29" s="578" customFormat="1" ht="14">
      <c r="A12" s="577"/>
      <c r="B12" s="577"/>
      <c r="C12" s="1970"/>
      <c r="D12" s="1970"/>
      <c r="E12" s="577"/>
      <c r="F12" s="577"/>
      <c r="G12" s="1970"/>
      <c r="H12" s="1970"/>
      <c r="I12" s="577"/>
      <c r="J12" s="577"/>
      <c r="K12" s="1970"/>
      <c r="L12" s="1970"/>
      <c r="M12" s="577"/>
      <c r="N12" s="577"/>
      <c r="O12" s="1970"/>
      <c r="P12" s="1970"/>
      <c r="Q12" s="577"/>
      <c r="R12" s="577"/>
      <c r="S12" s="1970"/>
      <c r="T12" s="1970"/>
      <c r="U12" s="601"/>
    </row>
    <row r="13" spans="1:29">
      <c r="A13" s="579"/>
      <c r="B13" s="572"/>
      <c r="C13" s="572"/>
      <c r="D13" s="572"/>
    </row>
    <row r="14" spans="1:29">
      <c r="K14" s="593"/>
      <c r="L14" s="594"/>
      <c r="M14" s="594"/>
    </row>
    <row r="15" spans="1:29">
      <c r="K15" s="593"/>
      <c r="L15" s="594"/>
      <c r="M15" s="594"/>
    </row>
    <row r="16" spans="1:29">
      <c r="K16" s="593"/>
      <c r="L16" s="594"/>
      <c r="M16" s="594"/>
    </row>
    <row r="17" spans="11:13">
      <c r="K17" s="593"/>
      <c r="L17" s="594"/>
      <c r="M17" s="594"/>
    </row>
  </sheetData>
  <mergeCells count="32">
    <mergeCell ref="A8:A9"/>
    <mergeCell ref="I8:I9"/>
    <mergeCell ref="M8:M9"/>
    <mergeCell ref="Q8:Q9"/>
    <mergeCell ref="B8:D8"/>
    <mergeCell ref="B9:D9"/>
    <mergeCell ref="E8:E9"/>
    <mergeCell ref="R9:T9"/>
    <mergeCell ref="F9:H9"/>
    <mergeCell ref="J9:L9"/>
    <mergeCell ref="N9:P9"/>
    <mergeCell ref="Q4:T4"/>
    <mergeCell ref="R8:T8"/>
    <mergeCell ref="N8:P8"/>
    <mergeCell ref="J8:L8"/>
    <mergeCell ref="F8:H8"/>
    <mergeCell ref="A4:D4"/>
    <mergeCell ref="V7:X7"/>
    <mergeCell ref="A2:D2"/>
    <mergeCell ref="S12:T12"/>
    <mergeCell ref="C12:D12"/>
    <mergeCell ref="G12:H12"/>
    <mergeCell ref="K12:L12"/>
    <mergeCell ref="O12:P12"/>
    <mergeCell ref="C10:D10"/>
    <mergeCell ref="G10:H10"/>
    <mergeCell ref="K10:L10"/>
    <mergeCell ref="O10:P10"/>
    <mergeCell ref="S10:T10"/>
    <mergeCell ref="A6:D6"/>
    <mergeCell ref="I4:L4"/>
    <mergeCell ref="M4:P4"/>
  </mergeCells>
  <phoneticPr fontId="40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4"/>
  <sheetViews>
    <sheetView showGridLines="0" zoomScale="206" workbookViewId="0">
      <pane ySplit="1" topLeftCell="A2" activePane="bottomLeft" state="frozen"/>
      <selection pane="bottomLeft" activeCell="J6" sqref="J6"/>
    </sheetView>
  </sheetViews>
  <sheetFormatPr baseColWidth="10" defaultColWidth="16.33203125" defaultRowHeight="13"/>
  <cols>
    <col min="1" max="1" width="13.6640625" style="286" customWidth="1"/>
    <col min="2" max="7" width="6.5" style="286" customWidth="1"/>
    <col min="8" max="8" width="7.5" style="286" customWidth="1"/>
    <col min="9" max="9" width="3.1640625" style="286" customWidth="1"/>
    <col min="10" max="10" width="18.6640625" style="286" customWidth="1"/>
    <col min="11" max="16384" width="16.33203125" style="286"/>
  </cols>
  <sheetData>
    <row r="1" spans="1:10" ht="18" customHeight="1">
      <c r="A1" s="417"/>
      <c r="B1" s="642">
        <v>46210</v>
      </c>
      <c r="C1" s="642" t="s">
        <v>388</v>
      </c>
      <c r="D1" s="642">
        <v>46236</v>
      </c>
      <c r="E1" s="642" t="s">
        <v>389</v>
      </c>
      <c r="F1" s="642" t="s">
        <v>390</v>
      </c>
      <c r="G1" s="642">
        <v>46279</v>
      </c>
      <c r="H1" s="415" t="s">
        <v>391</v>
      </c>
      <c r="I1" s="416"/>
    </row>
    <row r="2" spans="1:10" ht="18" customHeight="1">
      <c r="A2" s="419" t="s">
        <v>392</v>
      </c>
      <c r="B2" s="2024" t="s">
        <v>393</v>
      </c>
      <c r="C2" s="2024"/>
      <c r="D2" s="2024"/>
      <c r="E2" s="2024"/>
      <c r="F2" s="2024"/>
      <c r="G2" s="2024"/>
      <c r="H2" s="2025"/>
      <c r="I2" s="418"/>
    </row>
    <row r="3" spans="1:10" ht="18" customHeight="1">
      <c r="A3" s="420" t="s">
        <v>394</v>
      </c>
      <c r="B3" s="2026">
        <v>23</v>
      </c>
      <c r="C3" s="2026"/>
      <c r="D3" s="2026"/>
      <c r="E3" s="2026"/>
      <c r="F3" s="2026"/>
      <c r="G3" s="2026"/>
      <c r="H3" s="2027"/>
      <c r="I3" s="418"/>
    </row>
    <row r="4" spans="1:10" ht="18" customHeight="1">
      <c r="A4" s="420" t="s">
        <v>395</v>
      </c>
      <c r="B4" s="2026">
        <v>183</v>
      </c>
      <c r="C4" s="2026"/>
      <c r="D4" s="2026"/>
      <c r="E4" s="2026"/>
      <c r="F4" s="2026"/>
      <c r="G4" s="2026"/>
      <c r="H4" s="2027"/>
      <c r="I4" s="418"/>
    </row>
    <row r="5" spans="1:10" ht="18" customHeight="1">
      <c r="A5" s="420" t="s">
        <v>396</v>
      </c>
      <c r="B5" s="643">
        <f>_xlfn.DAYS(DATE(2026,MONTH(B1),DAY(B1)),DATE(2026,7,7))</f>
        <v>0</v>
      </c>
      <c r="C5" s="643">
        <f>_xlfn.DAYS(DATE(2026,MONTH(C1),DAY(C1)),DATE(2026,7,7))</f>
        <v>11</v>
      </c>
      <c r="D5" s="643">
        <f>_xlfn.DAYS(DATE(2026,MONTH(D1),DAY(D1)),DATE(2026,7,7))</f>
        <v>26</v>
      </c>
      <c r="E5" s="643">
        <f>_xlfn.DAYS(DATE(2026,MONTH(E1),DAY(E1)),DATE(2026,7,7))</f>
        <v>35</v>
      </c>
      <c r="F5" s="643">
        <f>_xlfn.DAYS(DATE(2026,MONTH(F1),DAY(F1)),DATE(2026,7,7))</f>
        <v>59</v>
      </c>
      <c r="G5" s="643">
        <v>70</v>
      </c>
      <c r="H5" s="640" t="s">
        <v>46</v>
      </c>
      <c r="I5" s="418"/>
    </row>
    <row r="6" spans="1:10" ht="18" customHeight="1">
      <c r="A6" s="421" t="s">
        <v>160</v>
      </c>
      <c r="B6" s="635">
        <v>56.7</v>
      </c>
      <c r="C6" s="635">
        <v>59.4</v>
      </c>
      <c r="D6" s="635">
        <v>61.7</v>
      </c>
      <c r="E6" s="635">
        <v>62.3</v>
      </c>
      <c r="F6" s="641">
        <v>63</v>
      </c>
      <c r="G6" s="641">
        <v>64.099999999999994</v>
      </c>
      <c r="H6" s="644">
        <v>72.5</v>
      </c>
      <c r="I6" s="422"/>
      <c r="J6" s="978"/>
    </row>
    <row r="7" spans="1:10" ht="18" customHeight="1">
      <c r="A7" s="423" t="s">
        <v>163</v>
      </c>
      <c r="B7" s="636">
        <v>9.9000000000000005E-2</v>
      </c>
      <c r="C7" s="636">
        <v>0.11600000000000001</v>
      </c>
      <c r="D7" s="636">
        <v>0.14299999999999999</v>
      </c>
      <c r="E7" s="636">
        <v>0.161</v>
      </c>
      <c r="F7" s="636">
        <v>0.13650793650793649</v>
      </c>
      <c r="G7" s="636">
        <v>0.14799999999999999</v>
      </c>
      <c r="H7" s="645">
        <v>0.15</v>
      </c>
      <c r="I7" s="418"/>
    </row>
    <row r="8" spans="1:10" ht="18" customHeight="1">
      <c r="A8" s="425" t="s">
        <v>164</v>
      </c>
      <c r="B8" s="637">
        <v>16.899999999999999</v>
      </c>
      <c r="C8" s="637" t="s">
        <v>397</v>
      </c>
      <c r="D8" s="424">
        <v>18.399999999999999</v>
      </c>
      <c r="E8" s="424">
        <v>18.399999999999999</v>
      </c>
      <c r="F8" s="424">
        <v>18.600000000000001</v>
      </c>
      <c r="G8" s="424">
        <v>19.100000000000001</v>
      </c>
      <c r="H8" s="646" t="s">
        <v>46</v>
      </c>
      <c r="I8" s="259"/>
    </row>
    <row r="9" spans="1:10" ht="18" customHeight="1">
      <c r="A9" s="425" t="s">
        <v>167</v>
      </c>
      <c r="B9" s="637">
        <v>5.6</v>
      </c>
      <c r="C9" s="637">
        <v>6.9</v>
      </c>
      <c r="D9" s="424">
        <v>8.8000000000000007</v>
      </c>
      <c r="E9" s="424">
        <v>10</v>
      </c>
      <c r="F9" s="424">
        <v>8.6</v>
      </c>
      <c r="G9" s="424">
        <v>9.5</v>
      </c>
      <c r="H9" s="647">
        <f>H6*H7</f>
        <v>10.875</v>
      </c>
      <c r="I9" s="259"/>
    </row>
    <row r="10" spans="1:10" ht="20" customHeight="1">
      <c r="A10" s="425" t="s">
        <v>169</v>
      </c>
      <c r="B10" s="637">
        <v>48.3</v>
      </c>
      <c r="C10" s="637">
        <v>49.6</v>
      </c>
      <c r="D10" s="424">
        <v>50</v>
      </c>
      <c r="E10" s="424">
        <v>49.5</v>
      </c>
      <c r="F10" s="424">
        <v>51.3</v>
      </c>
      <c r="G10" s="424">
        <v>51.7</v>
      </c>
      <c r="H10" s="646">
        <v>55</v>
      </c>
      <c r="I10" s="259"/>
    </row>
    <row r="11" spans="1:10" ht="20" customHeight="1">
      <c r="A11" s="426" t="s">
        <v>398</v>
      </c>
      <c r="B11" s="638">
        <f t="shared" ref="B11:E11" si="0">$H6-B6</f>
        <v>15.799999999999997</v>
      </c>
      <c r="C11" s="638">
        <f t="shared" si="0"/>
        <v>13.100000000000001</v>
      </c>
      <c r="D11" s="638">
        <f t="shared" si="0"/>
        <v>10.799999999999997</v>
      </c>
      <c r="E11" s="638">
        <f t="shared" si="0"/>
        <v>10.200000000000003</v>
      </c>
      <c r="F11" s="638">
        <f>$H6-F6</f>
        <v>9.5</v>
      </c>
      <c r="G11" s="638">
        <f>$H6-G6</f>
        <v>8.4000000000000057</v>
      </c>
      <c r="H11" s="2021"/>
      <c r="I11" s="259"/>
    </row>
    <row r="12" spans="1:10" ht="20" customHeight="1">
      <c r="A12" s="426" t="s">
        <v>399</v>
      </c>
      <c r="B12" s="639">
        <f t="shared" ref="B12:C12" si="1">B11*6/13</f>
        <v>7.2923076923076913</v>
      </c>
      <c r="C12" s="639">
        <f t="shared" si="1"/>
        <v>6.0461538461538469</v>
      </c>
      <c r="D12" s="639">
        <f>D11*6/13</f>
        <v>4.9846153846153829</v>
      </c>
      <c r="E12" s="639">
        <f>E11*6/13</f>
        <v>4.7076923076923087</v>
      </c>
      <c r="F12" s="639">
        <f>F11*6/13</f>
        <v>4.384615384615385</v>
      </c>
      <c r="G12" s="639">
        <f>G11*6/13</f>
        <v>3.8769230769230796</v>
      </c>
      <c r="H12" s="2022"/>
    </row>
    <row r="13" spans="1:10" ht="20" customHeight="1">
      <c r="A13" s="426" t="s">
        <v>400</v>
      </c>
      <c r="B13" s="639">
        <f t="shared" ref="B13:C13" si="2">B11*4/13</f>
        <v>4.8615384615384603</v>
      </c>
      <c r="C13" s="639">
        <f t="shared" si="2"/>
        <v>4.0307692307692315</v>
      </c>
      <c r="D13" s="639">
        <f>D11*4/13</f>
        <v>3.3230769230769224</v>
      </c>
      <c r="E13" s="639">
        <f>E11*4/13</f>
        <v>3.1384615384615393</v>
      </c>
      <c r="F13" s="639">
        <f>F11*4/13</f>
        <v>2.9230769230769229</v>
      </c>
      <c r="G13" s="639">
        <f>G11*4/13</f>
        <v>2.5846153846153865</v>
      </c>
      <c r="H13" s="2022"/>
    </row>
    <row r="14" spans="1:10" ht="40" customHeight="1">
      <c r="A14" s="426" t="s">
        <v>401</v>
      </c>
      <c r="B14" s="639">
        <f t="shared" ref="B14:C14" si="3">B11*3/13</f>
        <v>3.6461538461538456</v>
      </c>
      <c r="C14" s="639">
        <f t="shared" si="3"/>
        <v>3.0230769230769234</v>
      </c>
      <c r="D14" s="639">
        <f>D11*3/13</f>
        <v>2.4923076923076914</v>
      </c>
      <c r="E14" s="639">
        <f>E11*3/13</f>
        <v>2.3538461538461544</v>
      </c>
      <c r="F14" s="639">
        <f>F11*3/13</f>
        <v>2.1923076923076925</v>
      </c>
      <c r="G14" s="639">
        <f>G11*3/13</f>
        <v>1.9384615384615398</v>
      </c>
      <c r="H14" s="2023"/>
    </row>
  </sheetData>
  <mergeCells count="4">
    <mergeCell ref="H11:H14"/>
    <mergeCell ref="B2:H2"/>
    <mergeCell ref="B3:H3"/>
    <mergeCell ref="B4:H4"/>
  </mergeCells>
  <phoneticPr fontId="40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量化9.23删减备份</vt:lpstr>
      <vt:lpstr>量化</vt:lpstr>
      <vt:lpstr>饮食记录</vt:lpstr>
      <vt:lpstr>食物详情</vt:lpstr>
      <vt:lpstr>力训重量设计</vt:lpstr>
      <vt:lpstr>目标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zi wei</cp:lastModifiedBy>
  <dcterms:modified xsi:type="dcterms:W3CDTF">2026-10-02T23:41:52Z</dcterms:modified>
</cp:coreProperties>
</file>